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uman Resources\LABOR\1 (CBT) Building Trades\Salary Schedules\"/>
    </mc:Choice>
  </mc:AlternateContent>
  <xr:revisionPtr revIDLastSave="0" documentId="13_ncr:1_{D2B46204-0F1C-46A1-A96C-9FF85D4DABA3}" xr6:coauthVersionLast="47" xr6:coauthVersionMax="47" xr10:uidLastSave="{00000000-0000-0000-0000-000000000000}"/>
  <workbookProtection lockStructure="1"/>
  <bookViews>
    <workbookView xWindow="28680" yWindow="-120" windowWidth="29040" windowHeight="15720" firstSheet="7" activeTab="8" xr2:uid="{00000000-000D-0000-FFFF-FFFF00000000}"/>
  </bookViews>
  <sheets>
    <sheet name="2018" sheetId="4" state="hidden" r:id="rId1"/>
    <sheet name="2019" sheetId="1" state="hidden" r:id="rId2"/>
    <sheet name="2020" sheetId="2" state="hidden" r:id="rId3"/>
    <sheet name="2021" sheetId="3" state="hidden" r:id="rId4"/>
    <sheet name="5-1-2022" sheetId="6" state="hidden" r:id="rId5"/>
    <sheet name="5-1-2023" sheetId="8" state="hidden" r:id="rId6"/>
    <sheet name="9-15-2023" sheetId="10" state="hidden" r:id="rId7"/>
    <sheet name="5-1-2024" sheetId="9" r:id="rId8"/>
    <sheet name="5-1-2025" sheetId="11" r:id="rId9"/>
    <sheet name="5-1-2026" sheetId="12" r:id="rId10"/>
    <sheet name="5-1-2027" sheetId="13" r:id="rId11"/>
    <sheet name="Named Cells" sheetId="14" state="hidden" r:id="rId12"/>
    <sheet name="Notes" sheetId="5" state="hidden" r:id="rId13"/>
  </sheets>
  <definedNames>
    <definedName name="DataMay2024">'5-1-2024'!$L$8:$N$100</definedName>
    <definedName name="DataMay2025">'5-1-2025'!$L$8:$N$102</definedName>
    <definedName name="DataMay2026">'5-1-2026'!$L$7:$N$102</definedName>
    <definedName name="DataSept2023">'9-15-2023'!$K$8:$M$70</definedName>
    <definedName name="IncrPerc2020">'2020'!$N$1</definedName>
    <definedName name="IncrPerc2021">'2021'!$N$1</definedName>
    <definedName name="IncrPerc2022">'5-1-2022'!$L$1</definedName>
    <definedName name="IncrPerc2023" localSheetId="6">'9-15-2023'!$K$1</definedName>
    <definedName name="IncrPerc2023">'5-1-2023'!$L$1</definedName>
    <definedName name="IncrPerc2024">'5-1-2024'!$L$1</definedName>
    <definedName name="IncrPerc2025">'5-1-2025'!$L$1</definedName>
    <definedName name="IncrPerc2026">'5-1-2026'!$L$1</definedName>
    <definedName name="IncrPerc2027">'5-1-2027'!$L$1</definedName>
    <definedName name="Rates2019">'2019'!$D$8:$J$90</definedName>
    <definedName name="Rates2020">'2020'!$L$8:$N$97</definedName>
    <definedName name="Rates2021">'2021'!$L$7:$N$98</definedName>
    <definedName name="Rates2022">'5-1-2022'!$L$8:$N$68</definedName>
    <definedName name="Rates2023">'5-1-2023'!$L$8:$N$68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5" i="9" l="1" a="1"/>
  <c r="N44" i="9" a="1"/>
  <c r="N45" i="9" l="1"/>
  <c r="N44" i="9"/>
  <c r="N30" i="9"/>
  <c r="N29" i="9"/>
  <c r="A51" i="13" l="1"/>
  <c r="N30" i="11" a="1"/>
  <c r="N29" i="11" a="1"/>
  <c r="N30" i="11" l="1"/>
  <c r="N29" i="11"/>
  <c r="A51" i="12"/>
  <c r="A51" i="11"/>
  <c r="N29" i="12" a="1"/>
  <c r="N44" i="11" a="1"/>
  <c r="N30" i="12" a="1"/>
  <c r="N43" i="11" a="1"/>
  <c r="N30" i="12" l="1"/>
  <c r="N29" i="12"/>
  <c r="N44" i="11"/>
  <c r="N43" i="11"/>
  <c r="L38" i="13"/>
  <c r="L38" i="12"/>
  <c r="Q76" i="11"/>
  <c r="N30" i="13" a="1"/>
  <c r="N43" i="12" a="1"/>
  <c r="N44" i="12" a="1"/>
  <c r="N29" i="13" a="1"/>
  <c r="N29" i="13" l="1"/>
  <c r="N30" i="13"/>
  <c r="N43" i="12"/>
  <c r="N44" i="12"/>
  <c r="Q75" i="13"/>
  <c r="O74" i="13"/>
  <c r="Q73" i="13"/>
  <c r="P73" i="13"/>
  <c r="O73" i="13"/>
  <c r="Q72" i="13"/>
  <c r="P72" i="13"/>
  <c r="O72" i="13"/>
  <c r="Q71" i="13"/>
  <c r="P71" i="13"/>
  <c r="O71" i="13"/>
  <c r="Q70" i="13"/>
  <c r="P70" i="13"/>
  <c r="O70" i="13"/>
  <c r="P67" i="13"/>
  <c r="O67" i="13"/>
  <c r="P66" i="13"/>
  <c r="O66" i="13"/>
  <c r="P65" i="13"/>
  <c r="O65" i="13"/>
  <c r="P64" i="13"/>
  <c r="O64" i="13"/>
  <c r="Q61" i="13"/>
  <c r="P61" i="13"/>
  <c r="O61" i="13"/>
  <c r="Q60" i="13"/>
  <c r="P60" i="13"/>
  <c r="O60" i="13"/>
  <c r="Q59" i="13"/>
  <c r="P59" i="13"/>
  <c r="O59" i="13"/>
  <c r="Q58" i="13"/>
  <c r="P58" i="13"/>
  <c r="O58" i="13"/>
  <c r="R48" i="13"/>
  <c r="Q48" i="13"/>
  <c r="O48" i="13"/>
  <c r="M48" i="13"/>
  <c r="L48" i="13"/>
  <c r="P48" i="13" s="1"/>
  <c r="R47" i="13"/>
  <c r="Q47" i="13"/>
  <c r="P47" i="13"/>
  <c r="O47" i="13"/>
  <c r="R46" i="13"/>
  <c r="Q46" i="13"/>
  <c r="P46" i="13"/>
  <c r="O46" i="13"/>
  <c r="R45" i="13"/>
  <c r="Q45" i="13"/>
  <c r="P45" i="13"/>
  <c r="O45" i="13"/>
  <c r="R44" i="13"/>
  <c r="Q44" i="13"/>
  <c r="P44" i="13"/>
  <c r="O44" i="13"/>
  <c r="R43" i="13"/>
  <c r="Q43" i="13"/>
  <c r="P43" i="13"/>
  <c r="O43" i="13"/>
  <c r="R42" i="13"/>
  <c r="Q42" i="13"/>
  <c r="P42" i="13"/>
  <c r="O42" i="13"/>
  <c r="R41" i="13"/>
  <c r="Q41" i="13"/>
  <c r="P41" i="13"/>
  <c r="O41" i="13"/>
  <c r="R40" i="13"/>
  <c r="Q40" i="13"/>
  <c r="P40" i="13"/>
  <c r="O40" i="13"/>
  <c r="R39" i="13"/>
  <c r="Q39" i="13"/>
  <c r="P39" i="13"/>
  <c r="O39" i="13"/>
  <c r="R38" i="13"/>
  <c r="Q38" i="13"/>
  <c r="P38" i="13"/>
  <c r="O38" i="13"/>
  <c r="R37" i="13"/>
  <c r="Q37" i="13"/>
  <c r="P37" i="13"/>
  <c r="O37" i="13"/>
  <c r="R36" i="13"/>
  <c r="Q36" i="13"/>
  <c r="P36" i="13"/>
  <c r="O36" i="13"/>
  <c r="R32" i="13"/>
  <c r="Q32" i="13"/>
  <c r="P32" i="13"/>
  <c r="O32" i="13"/>
  <c r="R31" i="13"/>
  <c r="Q31" i="13"/>
  <c r="P31" i="13"/>
  <c r="O31" i="13"/>
  <c r="R30" i="13"/>
  <c r="Q30" i="13"/>
  <c r="P30" i="13"/>
  <c r="O30" i="13"/>
  <c r="R29" i="13"/>
  <c r="Q29" i="13"/>
  <c r="P29" i="13"/>
  <c r="O29" i="13"/>
  <c r="R28" i="13"/>
  <c r="Q28" i="13"/>
  <c r="P28" i="13"/>
  <c r="O28" i="13"/>
  <c r="B27" i="13"/>
  <c r="R23" i="13"/>
  <c r="Q23" i="13"/>
  <c r="P23" i="13"/>
  <c r="O23" i="13"/>
  <c r="B22" i="13"/>
  <c r="R15" i="13"/>
  <c r="Q15" i="13"/>
  <c r="P15" i="13"/>
  <c r="O15" i="13"/>
  <c r="R11" i="13"/>
  <c r="Q11" i="13"/>
  <c r="P11" i="13"/>
  <c r="O11" i="13"/>
  <c r="R8" i="13"/>
  <c r="Q8" i="13"/>
  <c r="P8" i="13"/>
  <c r="O8" i="13"/>
  <c r="Q75" i="12"/>
  <c r="O74" i="12"/>
  <c r="Q73" i="12"/>
  <c r="P73" i="12"/>
  <c r="O73" i="12"/>
  <c r="Q72" i="12"/>
  <c r="P72" i="12"/>
  <c r="O72" i="12"/>
  <c r="Q71" i="12"/>
  <c r="P71" i="12"/>
  <c r="O71" i="12"/>
  <c r="Q70" i="12"/>
  <c r="P70" i="12"/>
  <c r="O70" i="12"/>
  <c r="P67" i="12"/>
  <c r="O67" i="12"/>
  <c r="P66" i="12"/>
  <c r="O66" i="12"/>
  <c r="P65" i="12"/>
  <c r="O65" i="12"/>
  <c r="P64" i="12"/>
  <c r="O64" i="12"/>
  <c r="Q61" i="12"/>
  <c r="P61" i="12"/>
  <c r="O61" i="12"/>
  <c r="Q60" i="12"/>
  <c r="P60" i="12"/>
  <c r="O60" i="12"/>
  <c r="Q59" i="12"/>
  <c r="P59" i="12"/>
  <c r="O59" i="12"/>
  <c r="Q58" i="12"/>
  <c r="P58" i="12"/>
  <c r="O58" i="12"/>
  <c r="R48" i="12"/>
  <c r="Q48" i="12"/>
  <c r="O48" i="12"/>
  <c r="M48" i="12"/>
  <c r="L48" i="12"/>
  <c r="P48" i="12" s="1"/>
  <c r="R47" i="12"/>
  <c r="Q47" i="12"/>
  <c r="P47" i="12"/>
  <c r="O47" i="12"/>
  <c r="R46" i="12"/>
  <c r="Q46" i="12"/>
  <c r="P46" i="12"/>
  <c r="O46" i="12"/>
  <c r="R45" i="12"/>
  <c r="Q45" i="12"/>
  <c r="P45" i="12"/>
  <c r="O45" i="12"/>
  <c r="R44" i="12"/>
  <c r="Q44" i="12"/>
  <c r="P44" i="12"/>
  <c r="O44" i="12"/>
  <c r="R43" i="12"/>
  <c r="Q43" i="12"/>
  <c r="P43" i="12"/>
  <c r="O43" i="12"/>
  <c r="R42" i="12"/>
  <c r="Q42" i="12"/>
  <c r="P42" i="12"/>
  <c r="O42" i="12"/>
  <c r="R41" i="12"/>
  <c r="Q41" i="12"/>
  <c r="P41" i="12"/>
  <c r="O41" i="12"/>
  <c r="R40" i="12"/>
  <c r="Q40" i="12"/>
  <c r="P40" i="12"/>
  <c r="O40" i="12"/>
  <c r="R39" i="12"/>
  <c r="Q39" i="12"/>
  <c r="P39" i="12"/>
  <c r="O39" i="12"/>
  <c r="R38" i="12"/>
  <c r="Q38" i="12"/>
  <c r="P38" i="12"/>
  <c r="O38" i="12"/>
  <c r="R37" i="12"/>
  <c r="Q37" i="12"/>
  <c r="P37" i="12"/>
  <c r="O37" i="12"/>
  <c r="R36" i="12"/>
  <c r="Q36" i="12"/>
  <c r="P36" i="12"/>
  <c r="O36" i="12"/>
  <c r="R32" i="12"/>
  <c r="Q32" i="12"/>
  <c r="P32" i="12"/>
  <c r="O32" i="12"/>
  <c r="R31" i="12"/>
  <c r="Q31" i="12"/>
  <c r="P31" i="12"/>
  <c r="O31" i="12"/>
  <c r="R30" i="12"/>
  <c r="Q30" i="12"/>
  <c r="P30" i="12"/>
  <c r="O30" i="12"/>
  <c r="R29" i="12"/>
  <c r="Q29" i="12"/>
  <c r="P29" i="12"/>
  <c r="O29" i="12"/>
  <c r="R28" i="12"/>
  <c r="Q28" i="12"/>
  <c r="P28" i="12"/>
  <c r="O28" i="12"/>
  <c r="B27" i="12"/>
  <c r="R23" i="12"/>
  <c r="Q23" i="12"/>
  <c r="P23" i="12"/>
  <c r="O23" i="12"/>
  <c r="B22" i="12"/>
  <c r="R15" i="12"/>
  <c r="Q15" i="12"/>
  <c r="P15" i="12"/>
  <c r="O15" i="12"/>
  <c r="R11" i="12"/>
  <c r="Q11" i="12"/>
  <c r="P11" i="12"/>
  <c r="O11" i="12"/>
  <c r="R8" i="12"/>
  <c r="Q8" i="12"/>
  <c r="P8" i="12"/>
  <c r="O8" i="12"/>
  <c r="A59" i="11"/>
  <c r="A58" i="11"/>
  <c r="S59" i="11"/>
  <c r="S60" i="11"/>
  <c r="S61" i="11"/>
  <c r="O74" i="11"/>
  <c r="O73" i="11"/>
  <c r="O72" i="11"/>
  <c r="O71" i="11"/>
  <c r="O70" i="11"/>
  <c r="O67" i="11"/>
  <c r="O66" i="11"/>
  <c r="O65" i="11"/>
  <c r="O64" i="11"/>
  <c r="O61" i="11"/>
  <c r="O60" i="11"/>
  <c r="O59" i="11"/>
  <c r="O58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2" i="11"/>
  <c r="O31" i="11"/>
  <c r="O30" i="11"/>
  <c r="O29" i="11"/>
  <c r="O28" i="11"/>
  <c r="O23" i="11"/>
  <c r="O15" i="11"/>
  <c r="O11" i="11"/>
  <c r="Q61" i="11"/>
  <c r="P61" i="11"/>
  <c r="Q59" i="11"/>
  <c r="P59" i="11"/>
  <c r="Q75" i="11"/>
  <c r="O8" i="11"/>
  <c r="Q73" i="11"/>
  <c r="P73" i="11"/>
  <c r="Q72" i="11"/>
  <c r="P72" i="11"/>
  <c r="Q71" i="11"/>
  <c r="P71" i="11"/>
  <c r="Q70" i="11"/>
  <c r="P70" i="11"/>
  <c r="Q60" i="11"/>
  <c r="P60" i="11"/>
  <c r="S58" i="11"/>
  <c r="Q58" i="11"/>
  <c r="P58" i="11"/>
  <c r="P67" i="11"/>
  <c r="P66" i="11"/>
  <c r="P65" i="11"/>
  <c r="P64" i="11"/>
  <c r="R48" i="11"/>
  <c r="Q48" i="11"/>
  <c r="M48" i="11"/>
  <c r="L48" i="11"/>
  <c r="P48" i="11" s="1"/>
  <c r="R47" i="11"/>
  <c r="Q47" i="11"/>
  <c r="P47" i="11"/>
  <c r="R46" i="11"/>
  <c r="Q46" i="11"/>
  <c r="P46" i="11"/>
  <c r="R45" i="11"/>
  <c r="Q45" i="11"/>
  <c r="P45" i="11"/>
  <c r="R44" i="11"/>
  <c r="Q44" i="11"/>
  <c r="P44" i="11"/>
  <c r="R43" i="11"/>
  <c r="Q43" i="11"/>
  <c r="P43" i="11"/>
  <c r="R42" i="11"/>
  <c r="Q42" i="11"/>
  <c r="P42" i="11"/>
  <c r="R41" i="11"/>
  <c r="Q41" i="11"/>
  <c r="P41" i="11"/>
  <c r="R40" i="11"/>
  <c r="Q40" i="11"/>
  <c r="P40" i="11"/>
  <c r="R39" i="11"/>
  <c r="Q39" i="11"/>
  <c r="P39" i="11"/>
  <c r="R38" i="11"/>
  <c r="Q38" i="11"/>
  <c r="P38" i="11"/>
  <c r="R37" i="11"/>
  <c r="Q37" i="11"/>
  <c r="P37" i="11"/>
  <c r="R36" i="11"/>
  <c r="Q36" i="11"/>
  <c r="P36" i="11"/>
  <c r="R32" i="11"/>
  <c r="Q32" i="11"/>
  <c r="P32" i="11"/>
  <c r="R31" i="11"/>
  <c r="Q31" i="11"/>
  <c r="P31" i="11"/>
  <c r="R30" i="11"/>
  <c r="Q30" i="11"/>
  <c r="P30" i="11"/>
  <c r="R29" i="11"/>
  <c r="Q29" i="11"/>
  <c r="P29" i="11"/>
  <c r="R28" i="11"/>
  <c r="Q28" i="11"/>
  <c r="P28" i="11"/>
  <c r="B27" i="11"/>
  <c r="R23" i="11"/>
  <c r="Q23" i="11"/>
  <c r="P23" i="11"/>
  <c r="B22" i="11"/>
  <c r="R15" i="11"/>
  <c r="Q15" i="11"/>
  <c r="P15" i="11"/>
  <c r="R11" i="11"/>
  <c r="Q11" i="11"/>
  <c r="P11" i="11"/>
  <c r="R8" i="11"/>
  <c r="Q8" i="11"/>
  <c r="P8" i="11"/>
  <c r="N59" i="12" a="1"/>
  <c r="N47" i="11" a="1"/>
  <c r="N58" i="12" a="1"/>
  <c r="N15" i="11" a="1"/>
  <c r="N60" i="12" a="1"/>
  <c r="N23" i="11" a="1"/>
  <c r="N61" i="12" a="1"/>
  <c r="N43" i="13" a="1"/>
  <c r="N44" i="13" a="1"/>
  <c r="N32" i="11" a="1"/>
  <c r="N45" i="11" a="1"/>
  <c r="N31" i="11" a="1"/>
  <c r="N44" i="13" l="1"/>
  <c r="N43" i="13"/>
  <c r="N45" i="11"/>
  <c r="N47" i="11"/>
  <c r="N32" i="11"/>
  <c r="N31" i="11"/>
  <c r="N58" i="12"/>
  <c r="N59" i="12"/>
  <c r="N60" i="12"/>
  <c r="N61" i="12"/>
  <c r="N15" i="11"/>
  <c r="N23" i="11"/>
  <c r="R49" i="9"/>
  <c r="Q49" i="9"/>
  <c r="P49" i="9"/>
  <c r="Q39" i="9"/>
  <c r="P39" i="9"/>
  <c r="O39" i="9"/>
  <c r="N58" i="13" a="1"/>
  <c r="N32" i="12" a="1"/>
  <c r="N45" i="12" a="1"/>
  <c r="N23" i="12" a="1"/>
  <c r="N60" i="13" a="1"/>
  <c r="N47" i="12" a="1"/>
  <c r="N15" i="12" a="1"/>
  <c r="N40" i="9" a="1"/>
  <c r="N39" i="9" a="1"/>
  <c r="N59" i="13" a="1"/>
  <c r="N31" i="12" a="1"/>
  <c r="N61" i="13" a="1"/>
  <c r="N61" i="13" l="1"/>
  <c r="S61" i="13" s="1"/>
  <c r="N60" i="13"/>
  <c r="S60" i="13" s="1"/>
  <c r="N59" i="13"/>
  <c r="S59" i="13" s="1"/>
  <c r="N58" i="13"/>
  <c r="S58" i="13" s="1"/>
  <c r="S61" i="12"/>
  <c r="S59" i="12"/>
  <c r="N45" i="12"/>
  <c r="N47" i="12"/>
  <c r="N32" i="12"/>
  <c r="N31" i="12"/>
  <c r="A59" i="12"/>
  <c r="S60" i="12"/>
  <c r="S58" i="12"/>
  <c r="A58" i="12"/>
  <c r="N23" i="12"/>
  <c r="N15" i="12"/>
  <c r="S15" i="11"/>
  <c r="I15" i="11"/>
  <c r="S47" i="11"/>
  <c r="I47" i="11"/>
  <c r="I45" i="11"/>
  <c r="S45" i="11"/>
  <c r="I23" i="11"/>
  <c r="S23" i="11"/>
  <c r="S29" i="11"/>
  <c r="I29" i="11"/>
  <c r="I30" i="11"/>
  <c r="S30" i="11"/>
  <c r="S31" i="11"/>
  <c r="I31" i="11"/>
  <c r="S32" i="11"/>
  <c r="I32" i="11"/>
  <c r="N39" i="9"/>
  <c r="N40" i="9"/>
  <c r="O40" i="9"/>
  <c r="P40" i="9"/>
  <c r="Q40" i="9"/>
  <c r="I47" i="10"/>
  <c r="Q39" i="10"/>
  <c r="P39" i="10"/>
  <c r="O39" i="10"/>
  <c r="N39" i="10"/>
  <c r="I39" i="10"/>
  <c r="Q32" i="9"/>
  <c r="P32" i="9"/>
  <c r="O32" i="9"/>
  <c r="Q31" i="9"/>
  <c r="P31" i="9"/>
  <c r="O31" i="9"/>
  <c r="Q30" i="9"/>
  <c r="P30" i="9"/>
  <c r="O30" i="9"/>
  <c r="Q29" i="9"/>
  <c r="P29" i="9"/>
  <c r="O29" i="9"/>
  <c r="Q28" i="9"/>
  <c r="P28" i="9"/>
  <c r="O28" i="9"/>
  <c r="Q23" i="9"/>
  <c r="P23" i="9"/>
  <c r="O23" i="9"/>
  <c r="Q15" i="9"/>
  <c r="P15" i="9"/>
  <c r="O15" i="9"/>
  <c r="Q11" i="9"/>
  <c r="P11" i="9"/>
  <c r="O11" i="9"/>
  <c r="N28" i="9" a="1"/>
  <c r="N47" i="13" a="1"/>
  <c r="N31" i="13" a="1"/>
  <c r="N45" i="13" a="1"/>
  <c r="N32" i="13" a="1"/>
  <c r="N11" i="9" a="1"/>
  <c r="N38" i="11" a="1"/>
  <c r="N23" i="13" a="1"/>
  <c r="N15" i="13" a="1"/>
  <c r="N39" i="11" a="1"/>
  <c r="A59" i="13" l="1"/>
  <c r="N31" i="13"/>
  <c r="S31" i="13" s="1"/>
  <c r="N32" i="13"/>
  <c r="I32" i="13" s="1"/>
  <c r="N47" i="13"/>
  <c r="S47" i="13" s="1"/>
  <c r="I30" i="13"/>
  <c r="N45" i="13"/>
  <c r="S45" i="13" s="1"/>
  <c r="I29" i="13"/>
  <c r="N15" i="13"/>
  <c r="I15" i="13" s="1"/>
  <c r="N23" i="13"/>
  <c r="S23" i="13" s="1"/>
  <c r="I30" i="12"/>
  <c r="I45" i="12"/>
  <c r="S29" i="12"/>
  <c r="S15" i="12"/>
  <c r="I23" i="12"/>
  <c r="A58" i="13"/>
  <c r="S47" i="12"/>
  <c r="S32" i="12"/>
  <c r="S31" i="12"/>
  <c r="I31" i="12"/>
  <c r="I15" i="12"/>
  <c r="S45" i="12"/>
  <c r="S30" i="12"/>
  <c r="I47" i="12"/>
  <c r="I32" i="12"/>
  <c r="I29" i="12"/>
  <c r="S23" i="12"/>
  <c r="N39" i="11"/>
  <c r="N38" i="11"/>
  <c r="I40" i="9"/>
  <c r="R40" i="9"/>
  <c r="I39" i="9"/>
  <c r="R39" i="9"/>
  <c r="R32" i="9"/>
  <c r="R31" i="9"/>
  <c r="R30" i="9"/>
  <c r="R29" i="9"/>
  <c r="N28" i="9"/>
  <c r="R23" i="9"/>
  <c r="R15" i="9"/>
  <c r="N11" i="9"/>
  <c r="M49" i="9"/>
  <c r="L49" i="9"/>
  <c r="P47" i="10"/>
  <c r="N47" i="10"/>
  <c r="Q47" i="10"/>
  <c r="N28" i="11" a="1"/>
  <c r="N38" i="9" a="1"/>
  <c r="N39" i="12" a="1"/>
  <c r="N37" i="9" a="1"/>
  <c r="N42" i="9" a="1"/>
  <c r="N38" i="12" a="1"/>
  <c r="N41" i="9" a="1"/>
  <c r="N48" i="11" a="1"/>
  <c r="N11" i="11" a="1"/>
  <c r="N43" i="9" a="1"/>
  <c r="N8" i="9" a="1"/>
  <c r="N48" i="11" l="1"/>
  <c r="O49" i="9"/>
  <c r="I31" i="13"/>
  <c r="I45" i="13"/>
  <c r="I47" i="13"/>
  <c r="S32" i="13"/>
  <c r="S15" i="13"/>
  <c r="S29" i="13"/>
  <c r="S30" i="13"/>
  <c r="I23" i="13"/>
  <c r="N38" i="12"/>
  <c r="N39" i="12"/>
  <c r="N28" i="11"/>
  <c r="N11" i="11"/>
  <c r="S39" i="11"/>
  <c r="I39" i="11"/>
  <c r="R28" i="9"/>
  <c r="R11" i="9"/>
  <c r="I38" i="11"/>
  <c r="S38" i="11"/>
  <c r="I49" i="9"/>
  <c r="N43" i="9"/>
  <c r="N37" i="9"/>
  <c r="N42" i="9"/>
  <c r="N38" i="9"/>
  <c r="N41" i="9"/>
  <c r="N8" i="9"/>
  <c r="N38" i="13" a="1"/>
  <c r="N42" i="11" a="1"/>
  <c r="N36" i="11" a="1"/>
  <c r="N48" i="12" a="1"/>
  <c r="N39" i="13" a="1"/>
  <c r="N37" i="11" a="1"/>
  <c r="N40" i="11" a="1"/>
  <c r="N28" i="12" a="1"/>
  <c r="N8" i="11" a="1"/>
  <c r="N41" i="11" a="1"/>
  <c r="N11" i="12" a="1"/>
  <c r="N48" i="12" l="1"/>
  <c r="S48" i="11"/>
  <c r="I48" i="11"/>
  <c r="N39" i="13"/>
  <c r="S39" i="13" s="1"/>
  <c r="N38" i="13"/>
  <c r="I38" i="13" s="1"/>
  <c r="S39" i="12"/>
  <c r="I38" i="12"/>
  <c r="I39" i="12"/>
  <c r="S38" i="12"/>
  <c r="N11" i="12"/>
  <c r="N28" i="12"/>
  <c r="N8" i="11"/>
  <c r="N40" i="11"/>
  <c r="N37" i="11"/>
  <c r="N42" i="11"/>
  <c r="N41" i="11"/>
  <c r="N36" i="11"/>
  <c r="I11" i="11"/>
  <c r="S11" i="11"/>
  <c r="S28" i="11"/>
  <c r="I28" i="11"/>
  <c r="L47" i="10"/>
  <c r="K47" i="10"/>
  <c r="O47" i="10"/>
  <c r="K49" i="10"/>
  <c r="N28" i="13" a="1"/>
  <c r="N37" i="12" a="1"/>
  <c r="N36" i="12" a="1"/>
  <c r="N41" i="12" a="1"/>
  <c r="N48" i="13" a="1"/>
  <c r="N47" i="9" a="1"/>
  <c r="N8" i="12" a="1"/>
  <c r="N42" i="12" a="1"/>
  <c r="N11" i="13" a="1"/>
  <c r="N40" i="12" a="1"/>
  <c r="N48" i="13" l="1"/>
  <c r="S48" i="12"/>
  <c r="I48" i="12"/>
  <c r="N47" i="9"/>
  <c r="I39" i="13"/>
  <c r="N28" i="13"/>
  <c r="I28" i="13" s="1"/>
  <c r="N11" i="13"/>
  <c r="I11" i="13" s="1"/>
  <c r="S38" i="13"/>
  <c r="I28" i="12"/>
  <c r="I11" i="12"/>
  <c r="S28" i="12"/>
  <c r="S11" i="12"/>
  <c r="N36" i="12"/>
  <c r="N41" i="12"/>
  <c r="N42" i="12"/>
  <c r="N37" i="12"/>
  <c r="N40" i="12"/>
  <c r="N8" i="12"/>
  <c r="I44" i="11"/>
  <c r="S44" i="11"/>
  <c r="S40" i="11"/>
  <c r="I40" i="11"/>
  <c r="I36" i="11"/>
  <c r="S36" i="11"/>
  <c r="I41" i="11"/>
  <c r="S41" i="11"/>
  <c r="I42" i="11"/>
  <c r="S42" i="11"/>
  <c r="I37" i="11"/>
  <c r="S37" i="11"/>
  <c r="S8" i="11"/>
  <c r="I8" i="11"/>
  <c r="I43" i="11"/>
  <c r="S43" i="11"/>
  <c r="L49" i="10"/>
  <c r="O68" i="10"/>
  <c r="N68" i="10"/>
  <c r="O67" i="10"/>
  <c r="N67" i="10"/>
  <c r="O66" i="10"/>
  <c r="N66" i="10"/>
  <c r="O65" i="10"/>
  <c r="N65" i="10"/>
  <c r="O64" i="10"/>
  <c r="N64" i="10"/>
  <c r="O63" i="10"/>
  <c r="N63" i="10"/>
  <c r="N60" i="10"/>
  <c r="N59" i="10"/>
  <c r="N58" i="10"/>
  <c r="N57" i="10"/>
  <c r="Q49" i="10"/>
  <c r="P49" i="10"/>
  <c r="O49" i="10"/>
  <c r="N49" i="10"/>
  <c r="I49" i="10"/>
  <c r="Q48" i="10"/>
  <c r="P48" i="10"/>
  <c r="O48" i="10"/>
  <c r="N48" i="10"/>
  <c r="I48" i="10"/>
  <c r="Q46" i="10"/>
  <c r="P46" i="10"/>
  <c r="O46" i="10"/>
  <c r="N46" i="10"/>
  <c r="I46" i="10"/>
  <c r="P45" i="10"/>
  <c r="O45" i="10"/>
  <c r="N45" i="10"/>
  <c r="P44" i="10"/>
  <c r="O44" i="10"/>
  <c r="N44" i="10"/>
  <c r="P43" i="10"/>
  <c r="O43" i="10"/>
  <c r="N43" i="10"/>
  <c r="P42" i="10"/>
  <c r="O42" i="10"/>
  <c r="N42" i="10"/>
  <c r="P41" i="10"/>
  <c r="O41" i="10"/>
  <c r="N41" i="10"/>
  <c r="P40" i="10"/>
  <c r="O40" i="10"/>
  <c r="N40" i="10"/>
  <c r="P38" i="10"/>
  <c r="O38" i="10"/>
  <c r="N38" i="10"/>
  <c r="P37" i="10"/>
  <c r="O37" i="10"/>
  <c r="N37" i="10"/>
  <c r="B33" i="10"/>
  <c r="B50" i="10" s="1"/>
  <c r="Q32" i="10"/>
  <c r="P32" i="10"/>
  <c r="O32" i="10"/>
  <c r="N32" i="10"/>
  <c r="I32" i="10"/>
  <c r="Q31" i="10"/>
  <c r="P31" i="10"/>
  <c r="O31" i="10"/>
  <c r="N31" i="10"/>
  <c r="I31" i="10"/>
  <c r="P30" i="10"/>
  <c r="O30" i="10"/>
  <c r="N30" i="10"/>
  <c r="P29" i="10"/>
  <c r="O29" i="10"/>
  <c r="N29" i="10"/>
  <c r="P28" i="10"/>
  <c r="O28" i="10"/>
  <c r="N28" i="10"/>
  <c r="B27" i="10"/>
  <c r="P23" i="10"/>
  <c r="O23" i="10"/>
  <c r="N23" i="10"/>
  <c r="B22" i="10"/>
  <c r="P15" i="10"/>
  <c r="O15" i="10"/>
  <c r="N15" i="10"/>
  <c r="P11" i="10"/>
  <c r="O11" i="10"/>
  <c r="N11" i="10"/>
  <c r="P8" i="10"/>
  <c r="O8" i="10"/>
  <c r="N8" i="10"/>
  <c r="N46" i="11" a="1"/>
  <c r="N42" i="13" a="1"/>
  <c r="M64" i="10" a="1"/>
  <c r="N36" i="13" a="1"/>
  <c r="N37" i="13" a="1"/>
  <c r="M63" i="10" a="1"/>
  <c r="N8" i="13" a="1"/>
  <c r="N41" i="13" a="1"/>
  <c r="N40" i="13" a="1"/>
  <c r="S48" i="13" l="1"/>
  <c r="I48" i="13"/>
  <c r="S11" i="13"/>
  <c r="N46" i="11"/>
  <c r="S28" i="13"/>
  <c r="I47" i="9"/>
  <c r="N8" i="13"/>
  <c r="I8" i="13" s="1"/>
  <c r="N40" i="13"/>
  <c r="S40" i="13" s="1"/>
  <c r="N41" i="13"/>
  <c r="S41" i="13" s="1"/>
  <c r="N37" i="13"/>
  <c r="I37" i="13" s="1"/>
  <c r="I43" i="13"/>
  <c r="I44" i="13"/>
  <c r="N42" i="13"/>
  <c r="S42" i="13" s="1"/>
  <c r="N36" i="13"/>
  <c r="I36" i="13" s="1"/>
  <c r="S8" i="12"/>
  <c r="I40" i="12"/>
  <c r="S41" i="12"/>
  <c r="S37" i="12"/>
  <c r="I43" i="12"/>
  <c r="I44" i="12"/>
  <c r="S42" i="12"/>
  <c r="I36" i="12"/>
  <c r="S43" i="12"/>
  <c r="I42" i="12"/>
  <c r="S40" i="12"/>
  <c r="I37" i="12"/>
  <c r="I8" i="12"/>
  <c r="I41" i="12"/>
  <c r="S36" i="12"/>
  <c r="S44" i="12"/>
  <c r="M64" i="10"/>
  <c r="Q64" i="10" s="1"/>
  <c r="M63" i="10"/>
  <c r="Q63" i="10" s="1"/>
  <c r="N46" i="12" a="1"/>
  <c r="N46" i="12" l="1"/>
  <c r="S46" i="11"/>
  <c r="I46" i="11"/>
  <c r="I41" i="13"/>
  <c r="I40" i="13"/>
  <c r="I42" i="13"/>
  <c r="S44" i="13"/>
  <c r="S8" i="13"/>
  <c r="S37" i="13"/>
  <c r="S43" i="13"/>
  <c r="S36" i="13"/>
  <c r="B27" i="8"/>
  <c r="B27" i="9"/>
  <c r="B27" i="6"/>
  <c r="B22" i="8"/>
  <c r="B22" i="9"/>
  <c r="B22" i="6"/>
  <c r="R63" i="9"/>
  <c r="R64" i="9"/>
  <c r="O62" i="8"/>
  <c r="P62" i="8"/>
  <c r="O63" i="8"/>
  <c r="P63" i="8"/>
  <c r="O64" i="8"/>
  <c r="P64" i="8"/>
  <c r="O65" i="8"/>
  <c r="P65" i="8"/>
  <c r="O66" i="8"/>
  <c r="P66" i="8"/>
  <c r="O64" i="9"/>
  <c r="P64" i="9"/>
  <c r="O65" i="9"/>
  <c r="P65" i="9"/>
  <c r="O66" i="9"/>
  <c r="P66" i="9"/>
  <c r="O67" i="9"/>
  <c r="P67" i="9"/>
  <c r="O68" i="9"/>
  <c r="P68" i="9"/>
  <c r="O62" i="6"/>
  <c r="P62" i="6"/>
  <c r="O63" i="6"/>
  <c r="P63" i="6"/>
  <c r="O64" i="6"/>
  <c r="P64" i="6"/>
  <c r="O65" i="6"/>
  <c r="P65" i="6"/>
  <c r="O66" i="6"/>
  <c r="P66" i="6"/>
  <c r="P61" i="8"/>
  <c r="P63" i="9"/>
  <c r="P61" i="6"/>
  <c r="O61" i="8"/>
  <c r="O63" i="9"/>
  <c r="O61" i="6"/>
  <c r="O56" i="8"/>
  <c r="O57" i="8"/>
  <c r="O58" i="8"/>
  <c r="O58" i="9"/>
  <c r="O59" i="9"/>
  <c r="O60" i="9"/>
  <c r="O56" i="6"/>
  <c r="O57" i="6"/>
  <c r="O58" i="6"/>
  <c r="O55" i="8"/>
  <c r="O57" i="9"/>
  <c r="O55" i="6"/>
  <c r="Q47" i="8"/>
  <c r="P47" i="8"/>
  <c r="O47" i="8"/>
  <c r="Q46" i="8"/>
  <c r="P46" i="8"/>
  <c r="O46" i="8"/>
  <c r="Q45" i="8"/>
  <c r="P45" i="8"/>
  <c r="O45" i="8"/>
  <c r="Q44" i="8"/>
  <c r="P44" i="8"/>
  <c r="O44" i="8"/>
  <c r="Q43" i="8"/>
  <c r="P43" i="8"/>
  <c r="O43" i="8"/>
  <c r="Q42" i="8"/>
  <c r="P42" i="8"/>
  <c r="O42" i="8"/>
  <c r="Q41" i="8"/>
  <c r="P41" i="8"/>
  <c r="O41" i="8"/>
  <c r="Q40" i="8"/>
  <c r="P40" i="8"/>
  <c r="O40" i="8"/>
  <c r="Q39" i="8"/>
  <c r="P39" i="8"/>
  <c r="O39" i="8"/>
  <c r="Q38" i="8"/>
  <c r="P38" i="8"/>
  <c r="O38" i="8"/>
  <c r="Q37" i="8"/>
  <c r="P37" i="8"/>
  <c r="O37" i="8"/>
  <c r="Q47" i="9"/>
  <c r="P47" i="9"/>
  <c r="O47" i="9"/>
  <c r="Q48" i="9"/>
  <c r="P48" i="9"/>
  <c r="O48" i="9"/>
  <c r="Q46" i="9"/>
  <c r="P46" i="9"/>
  <c r="O46" i="9"/>
  <c r="Q45" i="9"/>
  <c r="P45" i="9"/>
  <c r="O45" i="9"/>
  <c r="Q44" i="9"/>
  <c r="P44" i="9"/>
  <c r="O44" i="9"/>
  <c r="Q43" i="9"/>
  <c r="P43" i="9"/>
  <c r="O43" i="9"/>
  <c r="Q42" i="9"/>
  <c r="P42" i="9"/>
  <c r="O42" i="9"/>
  <c r="Q41" i="9"/>
  <c r="P41" i="9"/>
  <c r="O41" i="9"/>
  <c r="Q38" i="9"/>
  <c r="P38" i="9"/>
  <c r="O38" i="9"/>
  <c r="Q37" i="9"/>
  <c r="P37" i="9"/>
  <c r="O37" i="9"/>
  <c r="Q47" i="6"/>
  <c r="P47" i="6"/>
  <c r="O47" i="6"/>
  <c r="Q46" i="6"/>
  <c r="P46" i="6"/>
  <c r="O46" i="6"/>
  <c r="Q45" i="6"/>
  <c r="P45" i="6"/>
  <c r="O45" i="6"/>
  <c r="Q44" i="6"/>
  <c r="P44" i="6"/>
  <c r="O44" i="6"/>
  <c r="Q43" i="6"/>
  <c r="P43" i="6"/>
  <c r="O43" i="6"/>
  <c r="Q42" i="6"/>
  <c r="P42" i="6"/>
  <c r="O42" i="6"/>
  <c r="Q41" i="6"/>
  <c r="P41" i="6"/>
  <c r="O41" i="6"/>
  <c r="Q40" i="6"/>
  <c r="P40" i="6"/>
  <c r="O40" i="6"/>
  <c r="Q39" i="6"/>
  <c r="P39" i="6"/>
  <c r="O39" i="6"/>
  <c r="Q38" i="6"/>
  <c r="P38" i="6"/>
  <c r="O38" i="6"/>
  <c r="Q37" i="6"/>
  <c r="P37" i="6"/>
  <c r="O37" i="6"/>
  <c r="Q32" i="8"/>
  <c r="P32" i="8"/>
  <c r="O32" i="8"/>
  <c r="Q31" i="8"/>
  <c r="P31" i="8"/>
  <c r="O31" i="8"/>
  <c r="Q30" i="8"/>
  <c r="P30" i="8"/>
  <c r="O30" i="8"/>
  <c r="Q29" i="8"/>
  <c r="P29" i="8"/>
  <c r="O29" i="8"/>
  <c r="Q28" i="8"/>
  <c r="P28" i="8"/>
  <c r="O28" i="8"/>
  <c r="Q32" i="6"/>
  <c r="P32" i="6"/>
  <c r="O32" i="6"/>
  <c r="Q31" i="6"/>
  <c r="P31" i="6"/>
  <c r="O31" i="6"/>
  <c r="Q30" i="6"/>
  <c r="P30" i="6"/>
  <c r="O30" i="6"/>
  <c r="Q29" i="6"/>
  <c r="P29" i="6"/>
  <c r="O29" i="6"/>
  <c r="Q28" i="6"/>
  <c r="P28" i="6"/>
  <c r="O28" i="6"/>
  <c r="Q23" i="8"/>
  <c r="P23" i="8"/>
  <c r="O23" i="8"/>
  <c r="Q23" i="6"/>
  <c r="P23" i="6"/>
  <c r="O23" i="6"/>
  <c r="Q15" i="8"/>
  <c r="P15" i="8"/>
  <c r="O15" i="8"/>
  <c r="Q15" i="6"/>
  <c r="P15" i="6"/>
  <c r="O15" i="6"/>
  <c r="Q11" i="8"/>
  <c r="P11" i="8"/>
  <c r="O11" i="8"/>
  <c r="Q11" i="6"/>
  <c r="P11" i="6"/>
  <c r="O11" i="6"/>
  <c r="Q8" i="8"/>
  <c r="Q8" i="9"/>
  <c r="Q8" i="6"/>
  <c r="P8" i="8"/>
  <c r="P8" i="9"/>
  <c r="P8" i="6"/>
  <c r="O8" i="8"/>
  <c r="O8" i="9"/>
  <c r="O8" i="6"/>
  <c r="A33" i="9"/>
  <c r="A50" i="9" s="1"/>
  <c r="B33" i="8"/>
  <c r="B48" i="8" s="1"/>
  <c r="N62" i="8" a="1"/>
  <c r="N61" i="8" a="1"/>
  <c r="N46" i="13" a="1"/>
  <c r="N46" i="13" l="1"/>
  <c r="S46" i="12"/>
  <c r="I46" i="12"/>
  <c r="N62" i="8"/>
  <c r="R62" i="8" s="1"/>
  <c r="N61" i="8"/>
  <c r="R61" i="8" s="1"/>
  <c r="I46" i="13" l="1"/>
  <c r="S46" i="13"/>
  <c r="B33" i="6"/>
  <c r="B48" i="6" s="1"/>
  <c r="P9" i="3"/>
  <c r="P10" i="3"/>
  <c r="P11" i="3"/>
  <c r="P13" i="3"/>
  <c r="P14" i="3"/>
  <c r="P15" i="3"/>
  <c r="P16" i="3"/>
  <c r="P18" i="3"/>
  <c r="R62" i="6"/>
  <c r="R61" i="6"/>
  <c r="N95" i="3"/>
  <c r="N96" i="3"/>
  <c r="N97" i="3"/>
  <c r="N94" i="3"/>
  <c r="N64" i="6" a="1"/>
  <c r="N65" i="6" a="1"/>
  <c r="N63" i="6" a="1"/>
  <c r="N66" i="6" a="1"/>
  <c r="N63" i="6" l="1"/>
  <c r="N64" i="6"/>
  <c r="N65" i="6"/>
  <c r="N66" i="6"/>
  <c r="N93" i="3"/>
  <c r="N92" i="3"/>
  <c r="N90" i="3"/>
  <c r="N89" i="3"/>
  <c r="N88" i="3"/>
  <c r="N87" i="3"/>
  <c r="N55" i="6" a="1"/>
  <c r="N66" i="8" a="1"/>
  <c r="N58" i="6" a="1"/>
  <c r="N56" i="6" a="1"/>
  <c r="N65" i="8" a="1"/>
  <c r="M68" i="10" a="1"/>
  <c r="M66" i="10" a="1"/>
  <c r="N64" i="8" a="1"/>
  <c r="M65" i="10" a="1"/>
  <c r="N57" i="6" a="1"/>
  <c r="M67" i="10" a="1"/>
  <c r="N63" i="8" a="1"/>
  <c r="M68" i="10" l="1"/>
  <c r="M67" i="10"/>
  <c r="M65" i="10"/>
  <c r="M66" i="10"/>
  <c r="R64" i="6"/>
  <c r="B25" i="6"/>
  <c r="R63" i="6"/>
  <c r="B20" i="6"/>
  <c r="R66" i="6"/>
  <c r="B14" i="6"/>
  <c r="R65" i="6"/>
  <c r="B10" i="6"/>
  <c r="N66" i="8"/>
  <c r="N65" i="8"/>
  <c r="N64" i="8"/>
  <c r="N63" i="8"/>
  <c r="N57" i="6"/>
  <c r="N58" i="6"/>
  <c r="N55" i="6"/>
  <c r="N56" i="6"/>
  <c r="N75" i="2"/>
  <c r="N73" i="2"/>
  <c r="N71" i="2"/>
  <c r="N67" i="2"/>
  <c r="N65" i="2"/>
  <c r="N63" i="2"/>
  <c r="N61" i="2"/>
  <c r="N59" i="2"/>
  <c r="N57" i="2"/>
  <c r="N55" i="2"/>
  <c r="N53" i="2"/>
  <c r="N41" i="2"/>
  <c r="N39" i="2"/>
  <c r="N36" i="2"/>
  <c r="N34" i="2"/>
  <c r="N32" i="2"/>
  <c r="N26" i="2"/>
  <c r="N17" i="2"/>
  <c r="N12" i="2"/>
  <c r="N8" i="2"/>
  <c r="N8" i="3" s="1"/>
  <c r="N66" i="9" a="1"/>
  <c r="N56" i="8" a="1"/>
  <c r="M57" i="10" a="1"/>
  <c r="N65" i="9" a="1"/>
  <c r="N8" i="6" a="1"/>
  <c r="M58" i="10" a="1"/>
  <c r="M60" i="10" a="1"/>
  <c r="N57" i="8" a="1"/>
  <c r="M59" i="10" a="1"/>
  <c r="N58" i="8" a="1"/>
  <c r="N55" i="8" a="1"/>
  <c r="N67" i="9" a="1"/>
  <c r="N68" i="9" a="1"/>
  <c r="M58" i="10" l="1"/>
  <c r="M57" i="10"/>
  <c r="M60" i="10"/>
  <c r="M59" i="10"/>
  <c r="R56" i="6"/>
  <c r="R55" i="6"/>
  <c r="R58" i="6"/>
  <c r="B25" i="10"/>
  <c r="Q66" i="10"/>
  <c r="R57" i="6"/>
  <c r="Q65" i="10"/>
  <c r="B20" i="10"/>
  <c r="Q67" i="10"/>
  <c r="B10" i="10"/>
  <c r="Q68" i="10"/>
  <c r="B14" i="10"/>
  <c r="R64" i="8"/>
  <c r="B25" i="8"/>
  <c r="R63" i="8"/>
  <c r="B20" i="8"/>
  <c r="R66" i="8"/>
  <c r="B14" i="8"/>
  <c r="R65" i="8"/>
  <c r="B10" i="8"/>
  <c r="N66" i="9"/>
  <c r="N65" i="9"/>
  <c r="N67" i="9"/>
  <c r="N68" i="9"/>
  <c r="N56" i="8"/>
  <c r="R56" i="8" s="1"/>
  <c r="N55" i="8"/>
  <c r="R55" i="8" s="1"/>
  <c r="N58" i="8"/>
  <c r="R58" i="8" s="1"/>
  <c r="N57" i="8"/>
  <c r="R57" i="8" s="1"/>
  <c r="A56" i="6"/>
  <c r="A55" i="6"/>
  <c r="A58" i="6"/>
  <c r="A57" i="6"/>
  <c r="N8" i="6"/>
  <c r="P8" i="3"/>
  <c r="N26" i="3"/>
  <c r="N34" i="3"/>
  <c r="N73" i="3"/>
  <c r="N39" i="3"/>
  <c r="N75" i="3"/>
  <c r="N41" i="3"/>
  <c r="N65" i="3"/>
  <c r="N71" i="3"/>
  <c r="N53" i="3"/>
  <c r="N57" i="3"/>
  <c r="N12" i="3"/>
  <c r="N61" i="3"/>
  <c r="N32" i="3"/>
  <c r="N36" i="3"/>
  <c r="N55" i="3"/>
  <c r="N59" i="3"/>
  <c r="N17" i="3"/>
  <c r="N63" i="3"/>
  <c r="N67" i="3"/>
  <c r="J41" i="2"/>
  <c r="J55" i="2"/>
  <c r="J57" i="2"/>
  <c r="J53" i="2"/>
  <c r="J8" i="2"/>
  <c r="J59" i="2"/>
  <c r="J12" i="2"/>
  <c r="J61" i="2"/>
  <c r="J17" i="2"/>
  <c r="J63" i="2"/>
  <c r="J26" i="2"/>
  <c r="J65" i="2"/>
  <c r="J32" i="2"/>
  <c r="J67" i="2"/>
  <c r="J34" i="2"/>
  <c r="J71" i="2"/>
  <c r="J36" i="2"/>
  <c r="J73" i="2"/>
  <c r="J39" i="2"/>
  <c r="J75" i="2"/>
  <c r="D88" i="1"/>
  <c r="D89" i="1"/>
  <c r="D90" i="1"/>
  <c r="D87" i="1"/>
  <c r="N87" i="2" s="1"/>
  <c r="J75" i="1"/>
  <c r="J12" i="1"/>
  <c r="J17" i="1"/>
  <c r="J26" i="1"/>
  <c r="J32" i="1"/>
  <c r="J34" i="1"/>
  <c r="J36" i="1"/>
  <c r="J39" i="1"/>
  <c r="J41" i="1"/>
  <c r="J53" i="1"/>
  <c r="J55" i="1"/>
  <c r="J57" i="1"/>
  <c r="J59" i="1"/>
  <c r="J61" i="1"/>
  <c r="J63" i="1"/>
  <c r="J65" i="1"/>
  <c r="J67" i="1"/>
  <c r="J71" i="1"/>
  <c r="J73" i="1"/>
  <c r="J8" i="1"/>
  <c r="N70" i="11" a="1"/>
  <c r="N39" i="6" a="1"/>
  <c r="N46" i="6" a="1"/>
  <c r="N40" i="6" a="1"/>
  <c r="N73" i="11" a="1"/>
  <c r="N28" i="6" a="1"/>
  <c r="N72" i="11" a="1"/>
  <c r="N23" i="6" a="1"/>
  <c r="N15" i="6" a="1"/>
  <c r="N31" i="6" a="1"/>
  <c r="N42" i="6" a="1"/>
  <c r="N43" i="6" a="1"/>
  <c r="N58" i="9" a="1"/>
  <c r="N59" i="9" a="1"/>
  <c r="N37" i="6" a="1"/>
  <c r="N11" i="6" a="1"/>
  <c r="N30" i="6" a="1"/>
  <c r="N60" i="9" a="1"/>
  <c r="N71" i="11" a="1"/>
  <c r="N45" i="6" a="1"/>
  <c r="N8" i="8" a="1"/>
  <c r="N41" i="6" a="1"/>
  <c r="N44" i="6" a="1"/>
  <c r="N47" i="6" a="1"/>
  <c r="N38" i="6" a="1"/>
  <c r="N29" i="6" a="1"/>
  <c r="N57" i="9" a="1"/>
  <c r="N32" i="6" a="1"/>
  <c r="N72" i="11" l="1"/>
  <c r="N70" i="11"/>
  <c r="N73" i="11"/>
  <c r="N71" i="11"/>
  <c r="B10" i="9"/>
  <c r="B20" i="9"/>
  <c r="B14" i="9"/>
  <c r="B25" i="9"/>
  <c r="J73" i="3"/>
  <c r="N32" i="6"/>
  <c r="N31" i="6"/>
  <c r="R31" i="6" s="1"/>
  <c r="N45" i="6"/>
  <c r="R45" i="6" s="1"/>
  <c r="N46" i="6"/>
  <c r="R46" i="6" s="1"/>
  <c r="N47" i="6"/>
  <c r="R47" i="6" s="1"/>
  <c r="R8" i="6"/>
  <c r="A59" i="10"/>
  <c r="Q59" i="10"/>
  <c r="Q60" i="10"/>
  <c r="A60" i="10"/>
  <c r="Q57" i="10"/>
  <c r="A57" i="10"/>
  <c r="A58" i="10"/>
  <c r="Q58" i="10"/>
  <c r="R67" i="9"/>
  <c r="R65" i="9"/>
  <c r="R68" i="9"/>
  <c r="R66" i="9"/>
  <c r="N59" i="9"/>
  <c r="N60" i="9"/>
  <c r="N57" i="9"/>
  <c r="N58" i="9"/>
  <c r="A57" i="8"/>
  <c r="A58" i="8"/>
  <c r="A55" i="8"/>
  <c r="A56" i="8"/>
  <c r="N8" i="8"/>
  <c r="R8" i="8" s="1"/>
  <c r="I8" i="6"/>
  <c r="N29" i="6"/>
  <c r="N41" i="6"/>
  <c r="N11" i="6"/>
  <c r="N39" i="6"/>
  <c r="N37" i="6"/>
  <c r="N30" i="6"/>
  <c r="N23" i="6"/>
  <c r="N44" i="6"/>
  <c r="N42" i="6"/>
  <c r="N15" i="6"/>
  <c r="N38" i="6"/>
  <c r="N28" i="6"/>
  <c r="N43" i="6"/>
  <c r="N40" i="6"/>
  <c r="P12" i="3"/>
  <c r="P17" i="3"/>
  <c r="J55" i="3"/>
  <c r="J53" i="3"/>
  <c r="J57" i="3"/>
  <c r="J71" i="3"/>
  <c r="J63" i="3"/>
  <c r="J61" i="3"/>
  <c r="J59" i="3"/>
  <c r="J75" i="3"/>
  <c r="J67" i="3"/>
  <c r="J65" i="3"/>
  <c r="J36" i="3"/>
  <c r="J34" i="3"/>
  <c r="J32" i="3"/>
  <c r="J26" i="3"/>
  <c r="D87" i="2"/>
  <c r="D87" i="3" s="1"/>
  <c r="J17" i="3"/>
  <c r="J39" i="3"/>
  <c r="J12" i="3"/>
  <c r="J8" i="3"/>
  <c r="J41" i="3"/>
  <c r="D90" i="2"/>
  <c r="D90" i="3" s="1"/>
  <c r="N90" i="2"/>
  <c r="D89" i="2"/>
  <c r="D89" i="3" s="1"/>
  <c r="N89" i="2"/>
  <c r="D88" i="2"/>
  <c r="D88" i="3" s="1"/>
  <c r="N88" i="2"/>
  <c r="N72" i="12" a="1"/>
  <c r="N44" i="8" a="1"/>
  <c r="N41" i="8" a="1"/>
  <c r="N43" i="8" a="1"/>
  <c r="N37" i="8" a="1"/>
  <c r="N39" i="8" a="1"/>
  <c r="N29" i="8" a="1"/>
  <c r="N71" i="12" a="1"/>
  <c r="N11" i="8" a="1"/>
  <c r="N40" i="8" a="1"/>
  <c r="N28" i="8" a="1"/>
  <c r="N30" i="8" a="1"/>
  <c r="N65" i="11" a="1"/>
  <c r="N38" i="8" a="1"/>
  <c r="N15" i="8" a="1"/>
  <c r="N23" i="8" a="1"/>
  <c r="N70" i="12" a="1"/>
  <c r="N64" i="11" a="1"/>
  <c r="N66" i="11" a="1"/>
  <c r="N42" i="8" a="1"/>
  <c r="N67" i="11" a="1"/>
  <c r="N73" i="12" a="1"/>
  <c r="N71" i="12" l="1"/>
  <c r="N73" i="12"/>
  <c r="N70" i="12"/>
  <c r="N72" i="12"/>
  <c r="B25" i="11"/>
  <c r="S73" i="11"/>
  <c r="B20" i="11"/>
  <c r="B10" i="11"/>
  <c r="S70" i="11"/>
  <c r="S72" i="11"/>
  <c r="B14" i="11"/>
  <c r="S71" i="11"/>
  <c r="N67" i="11"/>
  <c r="N66" i="11"/>
  <c r="N64" i="11"/>
  <c r="N65" i="11"/>
  <c r="R23" i="6"/>
  <c r="R44" i="6"/>
  <c r="R38" i="6"/>
  <c r="R37" i="6"/>
  <c r="R30" i="6"/>
  <c r="R39" i="6"/>
  <c r="R15" i="6"/>
  <c r="R41" i="6"/>
  <c r="R42" i="6"/>
  <c r="R11" i="6"/>
  <c r="R40" i="6"/>
  <c r="R43" i="6"/>
  <c r="R29" i="6"/>
  <c r="R28" i="6"/>
  <c r="I8" i="10"/>
  <c r="Q8" i="10"/>
  <c r="R32" i="6"/>
  <c r="A58" i="9"/>
  <c r="R58" i="9"/>
  <c r="A60" i="9"/>
  <c r="R60" i="9"/>
  <c r="A59" i="9"/>
  <c r="R59" i="9"/>
  <c r="A57" i="9"/>
  <c r="R57" i="9"/>
  <c r="I8" i="8"/>
  <c r="R45" i="8"/>
  <c r="N41" i="8"/>
  <c r="R41" i="8" s="1"/>
  <c r="N38" i="8"/>
  <c r="R38" i="8" s="1"/>
  <c r="R46" i="8"/>
  <c r="R47" i="8"/>
  <c r="N29" i="8"/>
  <c r="R29" i="8" s="1"/>
  <c r="N15" i="8"/>
  <c r="R15" i="8" s="1"/>
  <c r="N42" i="8"/>
  <c r="R42" i="8" s="1"/>
  <c r="N44" i="8"/>
  <c r="R44" i="8" s="1"/>
  <c r="N28" i="8"/>
  <c r="R28" i="8" s="1"/>
  <c r="N23" i="8"/>
  <c r="R23" i="8" s="1"/>
  <c r="N30" i="8"/>
  <c r="R30" i="8" s="1"/>
  <c r="N40" i="8"/>
  <c r="R40" i="8" s="1"/>
  <c r="N37" i="8"/>
  <c r="R37" i="8" s="1"/>
  <c r="N39" i="8"/>
  <c r="R39" i="8" s="1"/>
  <c r="N43" i="8"/>
  <c r="R43" i="8" s="1"/>
  <c r="N11" i="8"/>
  <c r="R11" i="8" s="1"/>
  <c r="I45" i="6"/>
  <c r="I41" i="6"/>
  <c r="I38" i="6"/>
  <c r="I46" i="6"/>
  <c r="I47" i="6"/>
  <c r="I29" i="6"/>
  <c r="I15" i="6"/>
  <c r="I42" i="6"/>
  <c r="I44" i="6"/>
  <c r="I28" i="6"/>
  <c r="I23" i="6"/>
  <c r="I31" i="6"/>
  <c r="I30" i="6"/>
  <c r="I40" i="6"/>
  <c r="I37" i="6"/>
  <c r="I32" i="6"/>
  <c r="I39" i="6"/>
  <c r="I43" i="6"/>
  <c r="I11" i="6"/>
  <c r="N73" i="13" a="1"/>
  <c r="N70" i="13" a="1"/>
  <c r="N66" i="12" a="1"/>
  <c r="N65" i="12" a="1"/>
  <c r="N71" i="13" a="1"/>
  <c r="N64" i="12" a="1"/>
  <c r="N67" i="12" a="1"/>
  <c r="N72" i="13" a="1"/>
  <c r="N73" i="13" l="1"/>
  <c r="S73" i="13" s="1"/>
  <c r="N72" i="13"/>
  <c r="B10" i="13" s="1"/>
  <c r="N71" i="13"/>
  <c r="B25" i="13" s="1"/>
  <c r="N70" i="13"/>
  <c r="S70" i="13" s="1"/>
  <c r="S73" i="12"/>
  <c r="S72" i="12"/>
  <c r="S71" i="12"/>
  <c r="B20" i="12"/>
  <c r="B14" i="12"/>
  <c r="S70" i="12"/>
  <c r="B25" i="12"/>
  <c r="N65" i="12"/>
  <c r="N64" i="12"/>
  <c r="N66" i="12"/>
  <c r="N67" i="12"/>
  <c r="A65" i="11"/>
  <c r="A64" i="11"/>
  <c r="S66" i="11"/>
  <c r="A67" i="11"/>
  <c r="B10" i="12"/>
  <c r="S65" i="11"/>
  <c r="S64" i="11"/>
  <c r="A66" i="11"/>
  <c r="S67" i="11"/>
  <c r="I41" i="10"/>
  <c r="Q41" i="10"/>
  <c r="Q11" i="10"/>
  <c r="I11" i="10"/>
  <c r="I43" i="10"/>
  <c r="Q43" i="10"/>
  <c r="Q28" i="10"/>
  <c r="I28" i="10"/>
  <c r="Q42" i="10"/>
  <c r="I42" i="10"/>
  <c r="I15" i="10"/>
  <c r="Q15" i="10"/>
  <c r="Q40" i="10"/>
  <c r="I40" i="10"/>
  <c r="I30" i="10"/>
  <c r="Q30" i="10"/>
  <c r="Q37" i="10"/>
  <c r="I37" i="10"/>
  <c r="Q29" i="10"/>
  <c r="I29" i="10"/>
  <c r="Q44" i="10"/>
  <c r="I44" i="10"/>
  <c r="I38" i="10"/>
  <c r="Q38" i="10"/>
  <c r="I45" i="10"/>
  <c r="Q45" i="10"/>
  <c r="Q23" i="10"/>
  <c r="I23" i="10"/>
  <c r="R32" i="8"/>
  <c r="R31" i="8"/>
  <c r="I8" i="9"/>
  <c r="R8" i="9"/>
  <c r="I40" i="8"/>
  <c r="I38" i="8"/>
  <c r="I37" i="8"/>
  <c r="I41" i="8"/>
  <c r="I23" i="8"/>
  <c r="I30" i="8"/>
  <c r="I31" i="8"/>
  <c r="I43" i="8"/>
  <c r="I28" i="8"/>
  <c r="I44" i="8"/>
  <c r="I42" i="8"/>
  <c r="I11" i="8"/>
  <c r="I39" i="8"/>
  <c r="I47" i="8"/>
  <c r="I45" i="8"/>
  <c r="I15" i="8"/>
  <c r="I29" i="8"/>
  <c r="I32" i="8"/>
  <c r="I46" i="8"/>
  <c r="N65" i="13" a="1"/>
  <c r="N64" i="13" a="1"/>
  <c r="N66" i="13" a="1"/>
  <c r="N67" i="13" a="1"/>
  <c r="S72" i="13" l="1"/>
  <c r="S71" i="13"/>
  <c r="B14" i="13"/>
  <c r="B20" i="13"/>
  <c r="N66" i="13"/>
  <c r="A66" i="13" s="1"/>
  <c r="N65" i="13"/>
  <c r="S65" i="13" s="1"/>
  <c r="N64" i="13"/>
  <c r="S64" i="13" s="1"/>
  <c r="N67" i="13"/>
  <c r="A67" i="13" s="1"/>
  <c r="A66" i="12"/>
  <c r="S65" i="12"/>
  <c r="S64" i="12"/>
  <c r="S67" i="12"/>
  <c r="A65" i="12"/>
  <c r="A67" i="12"/>
  <c r="S66" i="12"/>
  <c r="A64" i="12"/>
  <c r="I37" i="9"/>
  <c r="R37" i="9"/>
  <c r="I46" i="9"/>
  <c r="R46" i="9"/>
  <c r="R47" i="9"/>
  <c r="I38" i="9"/>
  <c r="R38" i="9"/>
  <c r="I44" i="9"/>
  <c r="R44" i="9"/>
  <c r="I41" i="9"/>
  <c r="R41" i="9"/>
  <c r="I42" i="9"/>
  <c r="R42" i="9"/>
  <c r="I45" i="9"/>
  <c r="R45" i="9"/>
  <c r="I48" i="9"/>
  <c r="R48" i="9"/>
  <c r="I43" i="9"/>
  <c r="R43" i="9"/>
  <c r="I32" i="9"/>
  <c r="I31" i="9"/>
  <c r="I30" i="9"/>
  <c r="I29" i="9"/>
  <c r="I28" i="9"/>
  <c r="I23" i="9"/>
  <c r="I15" i="9"/>
  <c r="I11" i="9"/>
  <c r="S66" i="13" l="1"/>
  <c r="S67" i="13"/>
  <c r="A65" i="13"/>
  <c r="A6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Nelmspk0: </t>
        </r>
        <r>
          <rPr>
            <sz val="12"/>
            <color indexed="81"/>
            <rFont val="Tahoma"/>
            <family val="2"/>
          </rPr>
          <t xml:space="preserve">
Effective at the start of the pay period which includes May 1, 2017:
Effective May 1, 2018:
Increase the hourly wage rates 2.5%. 
Round up to two decimal places all regular hourly wage rates.
Increase the Longevity rates 2.5%
The annual accrual for purchase or repair of Safety shoes remains $140 every year, and the cap on the annual reimbursement remains $280 
By mutual agreement between employee and supervisor, and employee may be assigned four consecutive 10 hour days  per week without payment of overtime.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100-000001000000}">
      <text>
        <r>
          <rPr>
            <b/>
            <sz val="12"/>
            <color rgb="FF000000"/>
            <rFont val="Tahoma"/>
            <family val="2"/>
          </rPr>
          <t xml:space="preserve">NL: </t>
        </r>
        <r>
          <rPr>
            <sz val="12"/>
            <color rgb="FF000000"/>
            <rFont val="Tahoma"/>
            <family val="2"/>
          </rPr>
          <t xml:space="preserve">
Effective at the start of the pay period which includes May 1, 2019:
Effective May 1, 2019:
Increase the hourly wage rates 2.5%. Round up to two decimal places all regular hourly wage rates.
Increase the Longevity rates 2.5%
Increase Shift Differentials by 2.5%
NO CHANGE TO: The annual accrual for purchase or repair of Safety shoes remains $140 every year, and the cap on the annual reimbursement remains $280 
By mutual agreement between employee and supervisor, and employee may be assigned four consecutive 10 hour days  per week without payment of overtime.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200-000001000000}">
      <text>
        <r>
          <rPr>
            <b/>
            <sz val="12"/>
            <color rgb="FF000000"/>
            <rFont val="Tahoma"/>
            <family val="2"/>
          </rPr>
          <t xml:space="preserve">NL: </t>
        </r>
        <r>
          <rPr>
            <sz val="12"/>
            <color rgb="FF000000"/>
            <rFont val="Tahoma"/>
            <family val="2"/>
          </rPr>
          <t xml:space="preserve">
Effective at the start of the pay period which includes May 1, 2020:
Effective May 1, 2020:
Increase the hourly wage rates 2.5%. Round up to two decimal places all regular hourly wage rates.
Increase the Longevity rates 2.5%
Increase Shift Differentials by 2.5%
NO CHANGE TO: The annual accrual for purchase or repair of Safety shoes remains $140 every year, and the cap on the annual reimbursement remains $280 
By mutual agreement between employee and supervisor, and employee may be assigned four consecutive 10 hour days  per week without payment of overtime.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300-000001000000}">
      <text>
        <r>
          <rPr>
            <b/>
            <sz val="12"/>
            <color rgb="FF000000"/>
            <rFont val="Tahoma"/>
            <family val="2"/>
          </rPr>
          <t xml:space="preserve">NL: </t>
        </r>
        <r>
          <rPr>
            <sz val="12"/>
            <color rgb="FF000000"/>
            <rFont val="Tahoma"/>
            <family val="2"/>
          </rPr>
          <t xml:space="preserve">
Effective at the start of the pay period which includes May 1, 2021:
Effective May 1, 2021:
Increase the hourly wage rates 2.5%. Round up to two decimal places all regular hourly wage rates.
Increase the Longevity rates 2.5%
Increase Shift Differentials by 2.5%
NO CHANGE TO: The annual accrual for purchase or repair of Safety shoes remains $140 every year, and the cap on the annual reimbursement remains $280 
By mutual agreement between employee and supervisor, and employee may be assigned four consecutive 10 hour days  per week without payment of overtime.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<sst xmlns="http://schemas.openxmlformats.org/spreadsheetml/2006/main" count="2629" uniqueCount="223">
  <si>
    <t>5 1 2014 increase = 2.5%</t>
  </si>
  <si>
    <t>2008 increase = 2.5%</t>
  </si>
  <si>
    <t>BUILDING TRADES (CBT) Effective May 1, 2018</t>
  </si>
  <si>
    <t>Group I (Permanent):</t>
  </si>
  <si>
    <t>Hourly</t>
  </si>
  <si>
    <t>FLSA</t>
  </si>
  <si>
    <t>OTC</t>
  </si>
  <si>
    <t>P</t>
  </si>
  <si>
    <t>CODE</t>
  </si>
  <si>
    <t>CLASSIFICATION</t>
  </si>
  <si>
    <t>PTS</t>
  </si>
  <si>
    <t>G</t>
  </si>
  <si>
    <t>Rate</t>
  </si>
  <si>
    <t>N</t>
  </si>
  <si>
    <t>H</t>
  </si>
  <si>
    <t>01400C</t>
  </si>
  <si>
    <t>Bricklayer</t>
  </si>
  <si>
    <t xml:space="preserve">  Provided that when working on a swing stage, a </t>
  </si>
  <si>
    <t xml:space="preserve">  Bricklayer shall receive an additional 68.3 ($0.683) cents per hour.</t>
  </si>
  <si>
    <t>01510C</t>
  </si>
  <si>
    <t>Carpenter</t>
  </si>
  <si>
    <t xml:space="preserve">  Provided that when a Carpenter is  working with material</t>
  </si>
  <si>
    <t xml:space="preserve">  that has been treated with toxic carbolineum or toxic</t>
  </si>
  <si>
    <t xml:space="preserve">  he/she shall be paid an additional 26.3 ($0.263)cents per hour.</t>
  </si>
  <si>
    <t>07350C</t>
  </si>
  <si>
    <t>Painter</t>
  </si>
  <si>
    <t xml:space="preserve">  Provided that when a Painter is working on overhead window-jacks,</t>
  </si>
  <si>
    <t xml:space="preserve">  safety belts, structural steel, epoxy, commercial sandblasting, all</t>
  </si>
  <si>
    <t xml:space="preserve">  2-component paints, bridge work (except for guard rails and inside</t>
  </si>
  <si>
    <t xml:space="preserve">  railings), swing stages (not including scaffolding), and spray painting,</t>
  </si>
  <si>
    <t xml:space="preserve">  he/she shall receive an additional 78.8 ($0.788) cents per hour.  Provided</t>
  </si>
  <si>
    <t xml:space="preserve">  further that painters when performing striping duties between the hours of </t>
  </si>
  <si>
    <t xml:space="preserve">  12:00 a.m. and 8:00 a.m. shall receive an additional 18.75% premium.</t>
  </si>
  <si>
    <t>05940C</t>
  </si>
  <si>
    <t>Lacquer and Varnish Machine Operator</t>
  </si>
  <si>
    <t xml:space="preserve">  Provided that when a Lacquer and Varnish Machine Operator is spray</t>
  </si>
  <si>
    <t xml:space="preserve">  painting, he/she shall receive an additional 78.8 ($0.788) cents per hour. </t>
  </si>
  <si>
    <t xml:space="preserve">  Provided further that Painters, when performing striping duties between the </t>
  </si>
  <si>
    <t xml:space="preserve">  hours of 12:00 a.m. and 8:00 a.m., shall receive an additional 18.75% premium.</t>
  </si>
  <si>
    <t>05760C</t>
  </si>
  <si>
    <t>Iron Worker</t>
  </si>
  <si>
    <t>09190C</t>
  </si>
  <si>
    <t>Sheet Metal Worker</t>
  </si>
  <si>
    <t>07780C</t>
  </si>
  <si>
    <t>Pipefitter</t>
  </si>
  <si>
    <t>07770C</t>
  </si>
  <si>
    <t>Pipefitter/Instrumentation</t>
  </si>
  <si>
    <t>PLUMBERS</t>
  </si>
  <si>
    <t>08030C</t>
  </si>
  <si>
    <t xml:space="preserve">Plumber </t>
  </si>
  <si>
    <t>08010C</t>
  </si>
  <si>
    <t xml:space="preserve">Plumber/Welder </t>
  </si>
  <si>
    <t xml:space="preserve">Plumbers wish to participate as members of the local Plumbers and Pipefitters' pension fund, </t>
  </si>
  <si>
    <t>"Twin City Pipe Trades Pension Trust", requiring a $2.33 per hour contribution.</t>
  </si>
  <si>
    <t>$2.33 per hour has been removed from the hourly rate shown above.</t>
  </si>
  <si>
    <t>Group I (Permanent Foreman):</t>
  </si>
  <si>
    <t>04530C</t>
  </si>
  <si>
    <t>Foreman, Bricklayer</t>
  </si>
  <si>
    <t>04560C</t>
  </si>
  <si>
    <t>Foreman, Carpenter</t>
  </si>
  <si>
    <t>04680C</t>
  </si>
  <si>
    <t>Foreman, Iron Worker</t>
  </si>
  <si>
    <t>04760C</t>
  </si>
  <si>
    <t>Foreman, Painter</t>
  </si>
  <si>
    <t>05010C</t>
  </si>
  <si>
    <t>Foreman, Painter-Traffic</t>
  </si>
  <si>
    <t>04940C</t>
  </si>
  <si>
    <t>Foreman, Sheet Metal Worker</t>
  </si>
  <si>
    <t>04830C</t>
  </si>
  <si>
    <t>Foreman, Pipefitter</t>
  </si>
  <si>
    <t>04832C</t>
  </si>
  <si>
    <t>Foreman, Pipefitter/Instrumentation</t>
  </si>
  <si>
    <t>04840C</t>
  </si>
  <si>
    <t>Foreman, Plumber</t>
  </si>
  <si>
    <t>04860C</t>
  </si>
  <si>
    <t>Foreman, Plumber/Welder</t>
  </si>
  <si>
    <t>04850C</t>
  </si>
  <si>
    <t>Foreman, Plumber Master in charge</t>
  </si>
  <si>
    <t xml:space="preserve">Provided that by mutual agreement between employee and supervisor, and employee may be  </t>
  </si>
  <si>
    <t xml:space="preserve">assigned four consecutive 10 hour days per week without payment of overtime. </t>
  </si>
  <si>
    <r>
      <t>L</t>
    </r>
    <r>
      <rPr>
        <b/>
        <sz val="12"/>
        <rFont val="Calibri"/>
        <family val="2"/>
      </rPr>
      <t>ONGEVITY PAY</t>
    </r>
  </si>
  <si>
    <r>
      <rPr>
        <b/>
        <sz val="12"/>
        <rFont val="Calibri"/>
        <family val="2"/>
      </rPr>
      <t>Provided that</t>
    </r>
    <r>
      <rPr>
        <sz val="12"/>
        <rFont val="Calibri"/>
        <family val="2"/>
      </rPr>
      <t xml:space="preserve"> employees shall receive the following longevity: </t>
    </r>
  </si>
  <si>
    <t>hourly at the beginning of the 10th year of service.</t>
  </si>
  <si>
    <t>hourly at the beginning of the 15th year of service.</t>
  </si>
  <si>
    <t>hourly at the beginning of the 20th year of service.</t>
  </si>
  <si>
    <t>hourly at the beginning of the 25th year of service.</t>
  </si>
  <si>
    <t>LONGEVITY PAY</t>
  </si>
  <si>
    <t xml:space="preserve">Provided that employees shall receive the following longevity: </t>
  </si>
  <si>
    <t>BUILDING TRADES (CBT) Effective May 1, 2019</t>
  </si>
  <si>
    <t>BUILDING TRADES (CBT) Effective May 1, 2020</t>
  </si>
  <si>
    <t>BUILDING TRADES (CBT) Effective May 1, 2021</t>
  </si>
  <si>
    <t xml:space="preserve">  he/she shall be paid an additional 26.3 ($0.263) cents per hour.</t>
  </si>
  <si>
    <t>For Plumbers' participation in the "Twin City Pipe Trades Pension Trust," $2.33 per hour has been removed from the hourly rate shown above.</t>
  </si>
  <si>
    <t>Removed Sheet Metal Worker - job was inactivated on 2/9/16</t>
  </si>
  <si>
    <t>Brenda Miller</t>
  </si>
  <si>
    <t>Completed Audit</t>
  </si>
  <si>
    <t>Increase Percent</t>
  </si>
  <si>
    <t>10th Year</t>
  </si>
  <si>
    <t>15th Year</t>
  </si>
  <si>
    <t>20th Year</t>
  </si>
  <si>
    <t>25th Year</t>
  </si>
  <si>
    <t>CBTCDY</t>
  </si>
  <si>
    <t>CBTCWE</t>
  </si>
  <si>
    <t>CBTPMS</t>
  </si>
  <si>
    <t>CBTSPP</t>
  </si>
  <si>
    <t>CBTSWS</t>
  </si>
  <si>
    <t>CBTTRM</t>
  </si>
  <si>
    <t>TL-On call by the day-CBT</t>
  </si>
  <si>
    <t>TL-On call day (weekend)-CBT</t>
  </si>
  <si>
    <t>TL-Painter Miscellaneous-CBT</t>
  </si>
  <si>
    <t>TL-Spray Painting-CBT</t>
  </si>
  <si>
    <t>TL-Swing Stage Premium-CBT</t>
  </si>
  <si>
    <t>TL-Treated Materials Prem-CBT</t>
  </si>
  <si>
    <t>Longevity</t>
  </si>
  <si>
    <t>Class Grade</t>
  </si>
  <si>
    <t>Sal Grade</t>
  </si>
  <si>
    <t>06</t>
  </si>
  <si>
    <t>04</t>
  </si>
  <si>
    <t>01</t>
  </si>
  <si>
    <t>08</t>
  </si>
  <si>
    <t>15</t>
  </si>
  <si>
    <t>16</t>
  </si>
  <si>
    <t>11</t>
  </si>
  <si>
    <t>12</t>
  </si>
  <si>
    <t>07</t>
  </si>
  <si>
    <t>05</t>
  </si>
  <si>
    <t>09</t>
  </si>
  <si>
    <t>03</t>
  </si>
  <si>
    <t>02</t>
  </si>
  <si>
    <t>14</t>
  </si>
  <si>
    <t>17</t>
  </si>
  <si>
    <t>13</t>
  </si>
  <si>
    <t>20</t>
  </si>
  <si>
    <t>Class</t>
  </si>
  <si>
    <t>Grade</t>
  </si>
  <si>
    <t>Salary</t>
  </si>
  <si>
    <t>Sal</t>
  </si>
  <si>
    <t>Data From:</t>
  </si>
  <si>
    <t>Rates2021</t>
  </si>
  <si>
    <t>IncrPerc2022</t>
  </si>
  <si>
    <t>Data From</t>
  </si>
  <si>
    <t>Y</t>
  </si>
  <si>
    <t>Striping Premium</t>
  </si>
  <si>
    <t>Striping Prem</t>
  </si>
  <si>
    <t>Twin City Pipe Trades Pension Trust</t>
  </si>
  <si>
    <t xml:space="preserve">BUILDING TRADES (CBT) </t>
  </si>
  <si>
    <t>Group 1 (Permanent Foreman)</t>
  </si>
  <si>
    <t>IncrPerc2023</t>
  </si>
  <si>
    <t>Rates2022</t>
  </si>
  <si>
    <t>IncrPerc2024</t>
  </si>
  <si>
    <t>Job Code</t>
  </si>
  <si>
    <t>Title</t>
  </si>
  <si>
    <t>Premium Code</t>
  </si>
  <si>
    <t>Name</t>
  </si>
  <si>
    <t>Amount</t>
  </si>
  <si>
    <t>Appl Incr %</t>
  </si>
  <si>
    <t>Compensation</t>
  </si>
  <si>
    <t>HRIS/Payroll</t>
  </si>
  <si>
    <t>Last updated May 16, 2023</t>
  </si>
  <si>
    <t>Job Classification</t>
  </si>
  <si>
    <t>Pay</t>
  </si>
  <si>
    <t>Type</t>
  </si>
  <si>
    <t>Points</t>
  </si>
  <si>
    <t xml:space="preserve">Provided that when working on a swing stage, a Bricklayer </t>
  </si>
  <si>
    <t>Provided that when a Carpenter is working with material</t>
  </si>
  <si>
    <t>that has been treated with toxic carbolineum or toxic creosote,</t>
  </si>
  <si>
    <t>Provided that when a Painter is working on overhead window-jacks,</t>
  </si>
  <si>
    <t>safety belts, structural steel, epoxy, commercial sandblasting, all</t>
  </si>
  <si>
    <t>2-component paints, bridge work (except for guard rails and inside</t>
  </si>
  <si>
    <t>railings), swing stages (not including scaffolding), and spray painting,</t>
  </si>
  <si>
    <t xml:space="preserve">further that Painters when performing striping duties between the hours of </t>
  </si>
  <si>
    <t>Provided that when a Lacquer and Varnish Machine Operator is spray</t>
  </si>
  <si>
    <t xml:space="preserve">Provided further that Painters when performing striping duties between the hours of </t>
  </si>
  <si>
    <r>
      <t xml:space="preserve">Effective May 1, 2022 </t>
    </r>
    <r>
      <rPr>
        <i/>
        <sz val="12"/>
        <rFont val="Calibri"/>
        <family val="2"/>
      </rPr>
      <t>(2.5% Increase)</t>
    </r>
  </si>
  <si>
    <r>
      <t xml:space="preserve">Effective May 1, 2023 </t>
    </r>
    <r>
      <rPr>
        <i/>
        <sz val="12"/>
        <rFont val="Calibri"/>
        <family val="2"/>
      </rPr>
      <t>(2.5% Increase)</t>
    </r>
  </si>
  <si>
    <r>
      <t xml:space="preserve">Effective May 1, 2024 </t>
    </r>
    <r>
      <rPr>
        <i/>
        <sz val="12"/>
        <rFont val="Calibri"/>
        <family val="2"/>
      </rPr>
      <t>(4.5% Increase)</t>
    </r>
  </si>
  <si>
    <t>Foreman, Plumber/Welder Master In Charge - FPS</t>
  </si>
  <si>
    <t>53094C</t>
  </si>
  <si>
    <t>Foreman, Plumber Master in Charge - FPS</t>
  </si>
  <si>
    <t>DataSept2023</t>
  </si>
  <si>
    <t>Last updated May 2, 2025</t>
  </si>
  <si>
    <t>Foreman, Carpenter - FPS</t>
  </si>
  <si>
    <t>Foreman, Carpenter-FPS</t>
  </si>
  <si>
    <t>DataMay2024</t>
  </si>
  <si>
    <r>
      <t xml:space="preserve">Effective May 1, 2025 </t>
    </r>
    <r>
      <rPr>
        <i/>
        <sz val="12"/>
        <rFont val="Calibri"/>
        <family val="2"/>
      </rPr>
      <t>(4.0% Increase)</t>
    </r>
  </si>
  <si>
    <t>TL-On call by the day-CBT - Journeymen</t>
  </si>
  <si>
    <t>TL-On call by the day-CBT - Foremen</t>
  </si>
  <si>
    <t>TL-On call day (weekend)-CBT - Journeymen</t>
  </si>
  <si>
    <t>TL-On call day (weekend)-CBT - Foremen</t>
  </si>
  <si>
    <t>On Call Pay</t>
  </si>
  <si>
    <t>Longevity Pay</t>
  </si>
  <si>
    <t>IncrPerc2025</t>
  </si>
  <si>
    <t>IncrPerc2026</t>
  </si>
  <si>
    <r>
      <t xml:space="preserve">Effective May 1, 2026 </t>
    </r>
    <r>
      <rPr>
        <i/>
        <sz val="12"/>
        <rFont val="Calibri"/>
        <family val="2"/>
      </rPr>
      <t>(4.0% Increase)</t>
    </r>
  </si>
  <si>
    <t>DataMay2025</t>
  </si>
  <si>
    <r>
      <t xml:space="preserve">Effective May 1, 2027 </t>
    </r>
    <r>
      <rPr>
        <i/>
        <sz val="12"/>
        <rFont val="Calibri"/>
        <family val="2"/>
      </rPr>
      <t>(3.0% Increase)</t>
    </r>
  </si>
  <si>
    <t>DataMay2026</t>
  </si>
  <si>
    <t>IncrPerc2027</t>
  </si>
  <si>
    <t>='5-1-2024'!$L$8:$N$100</t>
  </si>
  <si>
    <t>='5-1-2025'!$L$8:$N$100</t>
  </si>
  <si>
    <t>='5-1-2026'!$L$7:$N$100</t>
  </si>
  <si>
    <t>='9-15-2023'!$K$8:$M$70</t>
  </si>
  <si>
    <t>='5-1-2024'!$L$1</t>
  </si>
  <si>
    <t>='5-1-2025'!$L$1</t>
  </si>
  <si>
    <t>='5-1-2026'!$L$1</t>
  </si>
  <si>
    <t>='5-1-2027'!$L$1</t>
  </si>
  <si>
    <t>Foreman, Plumber/Welder Master In Charge - Water</t>
  </si>
  <si>
    <t>59510C</t>
  </si>
  <si>
    <t>hard coded</t>
  </si>
  <si>
    <t>Location</t>
  </si>
  <si>
    <t>53105C</t>
  </si>
  <si>
    <t>to the hourly wage shown above.</t>
  </si>
  <si>
    <t>**Plumbing employees are members of Plumbers Local #15 and receive a supplemental pension contribution to the Twin Cities Pipe Trades Pension Trust</t>
  </si>
  <si>
    <t>CBTCDF</t>
  </si>
  <si>
    <t>CBTCWF</t>
  </si>
  <si>
    <t>*Plumbing employees are members of Plumbers Local #15 and receive a supplemental pension contribution to the Twin Cities Pipe Trades Pension Trust</t>
  </si>
  <si>
    <t>Foreman, Plumber*</t>
  </si>
  <si>
    <t>Foreman, Plumber Master in Charge - FPS*</t>
  </si>
  <si>
    <t>Foreman, Plumber/Welder*</t>
  </si>
  <si>
    <t>Plumber*</t>
  </si>
  <si>
    <t>Plumber/Welder*</t>
  </si>
  <si>
    <t>Foreman, Plumber/Welder Master In Charge - Water*</t>
  </si>
  <si>
    <t>Last updated October 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</si>
</sst>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7" formatCode="&quot;$&quot;#,##0.00_);\(&quot;$&quot;#,##0.00\)"/>
    <numFmt numFmtId="164" formatCode="0.000_)"/>
    <numFmt numFmtId="165" formatCode="#,##0.000"/>
    <numFmt numFmtId="166" formatCode="0.00_)"/>
    <numFmt numFmtId="167" formatCode="&quot;$&quot;#,##0.000"/>
    <numFmt numFmtId="168" formatCode="&quot;$&quot;#,##0.00"/>
  </numFmts>
  <fonts count="21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rgb="FFFFFFFF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2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9" fontId="16" fillId="0" borderId="0" applyFont="0" applyFill="0" applyBorder="0" applyAlignment="0" applyProtection="0"/>
    <xf numFmtId="0" fontId="19" fillId="0" borderId="0"/>
  </cellStyleXfs>
  <cellXfs count="169">
    <xf numFmtId="0" fontId="0" fillId="0" borderId="0" xfId="0"/>
    <xf numFmtId="3" fontId="1" fillId="0" borderId="0" xfId="0" applyNumberFormat="1" applyFont="1" applyFill="1" applyBorder="1" applyAlignment="1" applyProtection="1">
      <alignment horizontal="center"/>
      <protection hidden="1"/>
    </xf>
    <xf numFmtId="3" fontId="1" fillId="0" borderId="0" xfId="0" applyNumberFormat="1" applyFont="1" applyFill="1" applyBorder="1" applyAlignment="1" applyProtection="1">
      <alignment horizontal="left"/>
      <protection hidden="1"/>
    </xf>
    <xf numFmtId="3" fontId="1" fillId="0" borderId="0" xfId="0" applyNumberFormat="1" applyFont="1" applyFill="1" applyBorder="1" applyProtection="1"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3" fontId="3" fillId="0" borderId="0" xfId="0" applyNumberFormat="1" applyFont="1" applyFill="1" applyBorder="1" applyAlignment="1" applyProtection="1">
      <alignment horizontal="left"/>
      <protection hidden="1"/>
    </xf>
    <xf numFmtId="3" fontId="4" fillId="0" borderId="0" xfId="0" applyNumberFormat="1" applyFont="1" applyFill="1" applyBorder="1" applyAlignment="1" applyProtection="1">
      <alignment horizontal="center"/>
      <protection hidden="1"/>
    </xf>
    <xf numFmtId="3" fontId="4" fillId="0" borderId="0" xfId="0" applyNumberFormat="1" applyFont="1" applyFill="1" applyBorder="1" applyAlignment="1" applyProtection="1">
      <alignment horizontal="left"/>
      <protection hidden="1"/>
    </xf>
    <xf numFmtId="3" fontId="4" fillId="0" borderId="0" xfId="0" applyNumberFormat="1" applyFont="1" applyFill="1" applyBorder="1" applyProtection="1">
      <protection hidden="1"/>
    </xf>
    <xf numFmtId="2" fontId="4" fillId="0" borderId="0" xfId="0" applyNumberFormat="1" applyFont="1" applyFill="1" applyBorder="1" applyAlignment="1" applyProtection="1">
      <alignment horizontal="center"/>
      <protection hidden="1"/>
    </xf>
    <xf numFmtId="164" fontId="4" fillId="0" borderId="0" xfId="0" applyNumberFormat="1" applyFont="1" applyFill="1" applyBorder="1" applyAlignment="1" applyProtection="1">
      <alignment horizontal="center"/>
      <protection hidden="1"/>
    </xf>
    <xf numFmtId="165" fontId="4" fillId="0" borderId="0" xfId="0" applyNumberFormat="1" applyFont="1" applyFill="1" applyBorder="1" applyAlignment="1" applyProtection="1">
      <alignment horizontal="center"/>
      <protection hidden="1"/>
    </xf>
    <xf numFmtId="166" fontId="1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Alignment="1" applyProtection="1">
      <alignment horizontal="left"/>
      <protection hidden="1"/>
    </xf>
    <xf numFmtId="7" fontId="1" fillId="0" borderId="0" xfId="0" applyNumberFormat="1" applyFont="1" applyFill="1" applyBorder="1" applyAlignment="1" applyProtection="1">
      <alignment horizontal="center"/>
      <protection hidden="1"/>
    </xf>
    <xf numFmtId="165" fontId="1" fillId="0" borderId="0" xfId="0" applyNumberFormat="1" applyFont="1" applyFill="1" applyBorder="1" applyProtection="1">
      <protection hidden="1"/>
    </xf>
    <xf numFmtId="0" fontId="1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/>
    <xf numFmtId="167" fontId="1" fillId="0" borderId="0" xfId="2" applyNumberFormat="1" applyFont="1" applyFill="1" applyBorder="1" applyAlignment="1">
      <alignment horizontal="center"/>
    </xf>
    <xf numFmtId="0" fontId="10" fillId="0" borderId="0" xfId="0" applyFont="1" applyFill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2" fontId="10" fillId="0" borderId="0" xfId="0" applyNumberFormat="1" applyFont="1" applyFill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/>
      <protection hidden="1"/>
    </xf>
    <xf numFmtId="2" fontId="11" fillId="0" borderId="0" xfId="0" applyNumberFormat="1" applyFont="1" applyFill="1" applyAlignment="1" applyProtection="1">
      <alignment horizontal="center"/>
      <protection hidden="1"/>
    </xf>
    <xf numFmtId="164" fontId="11" fillId="0" borderId="0" xfId="0" applyNumberFormat="1" applyFont="1" applyFill="1" applyAlignment="1" applyProtection="1">
      <alignment horizontal="center"/>
      <protection hidden="1"/>
    </xf>
    <xf numFmtId="165" fontId="10" fillId="0" borderId="0" xfId="0" applyNumberFormat="1" applyFont="1" applyFill="1" applyAlignment="1" applyProtection="1">
      <alignment horizontal="center"/>
      <protection hidden="1"/>
    </xf>
    <xf numFmtId="164" fontId="10" fillId="0" borderId="0" xfId="0" applyNumberFormat="1" applyFont="1" applyFill="1" applyAlignment="1" applyProtection="1">
      <alignment horizontal="center"/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13" fillId="0" borderId="0" xfId="0" applyFont="1" applyFill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left"/>
      <protection hidden="1"/>
    </xf>
    <xf numFmtId="0" fontId="13" fillId="0" borderId="0" xfId="0" applyFont="1" applyFill="1" applyProtection="1">
      <protection hidden="1"/>
    </xf>
    <xf numFmtId="2" fontId="13" fillId="0" borderId="0" xfId="0" applyNumberFormat="1" applyFont="1" applyFill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2" fontId="13" fillId="0" borderId="0" xfId="0" applyNumberFormat="1" applyFont="1" applyFill="1" applyBorder="1" applyAlignment="1" applyProtection="1">
      <alignment horizontal="center"/>
      <protection hidden="1"/>
    </xf>
    <xf numFmtId="164" fontId="13" fillId="0" borderId="0" xfId="0" applyNumberFormat="1" applyFont="1" applyFill="1" applyBorder="1" applyAlignment="1" applyProtection="1">
      <alignment horizontal="center"/>
      <protection hidden="1"/>
    </xf>
    <xf numFmtId="165" fontId="13" fillId="0" borderId="0" xfId="0" applyNumberFormat="1" applyFont="1" applyFill="1" applyBorder="1" applyAlignment="1" applyProtection="1">
      <alignment horizontal="center"/>
      <protection hidden="1"/>
    </xf>
    <xf numFmtId="164" fontId="13" fillId="0" borderId="0" xfId="0" applyNumberFormat="1" applyFont="1" applyFill="1" applyAlignment="1" applyProtection="1">
      <alignment horizontal="center"/>
      <protection hidden="1"/>
    </xf>
    <xf numFmtId="165" fontId="13" fillId="0" borderId="0" xfId="0" applyNumberFormat="1" applyFont="1" applyFill="1" applyAlignment="1" applyProtection="1">
      <alignment horizontal="center"/>
      <protection hidden="1"/>
    </xf>
    <xf numFmtId="166" fontId="10" fillId="0" borderId="0" xfId="0" applyNumberFormat="1" applyFont="1" applyFill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5" fillId="0" borderId="0" xfId="1"/>
    <xf numFmtId="2" fontId="10" fillId="0" borderId="0" xfId="0" applyNumberFormat="1" applyFont="1" applyFill="1" applyAlignment="1" applyProtection="1">
      <alignment horizontal="left"/>
      <protection hidden="1"/>
    </xf>
    <xf numFmtId="165" fontId="10" fillId="0" borderId="0" xfId="0" applyNumberFormat="1" applyFont="1" applyFill="1" applyAlignment="1" applyProtection="1">
      <alignment horizontal="left"/>
      <protection hidden="1"/>
    </xf>
    <xf numFmtId="7" fontId="10" fillId="0" borderId="0" xfId="0" applyNumberFormat="1" applyFont="1" applyFill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Protection="1"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165" fontId="10" fillId="0" borderId="0" xfId="0" applyNumberFormat="1" applyFont="1" applyFill="1" applyProtection="1">
      <protection hidden="1"/>
    </xf>
    <xf numFmtId="4" fontId="10" fillId="0" borderId="0" xfId="0" applyNumberFormat="1" applyFont="1" applyFill="1" applyProtection="1">
      <protection hidden="1"/>
    </xf>
    <xf numFmtId="2" fontId="10" fillId="0" borderId="0" xfId="0" applyNumberFormat="1" applyFont="1" applyFill="1" applyProtection="1"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2" applyFont="1" applyFill="1" applyAlignment="1">
      <alignment horizontal="left"/>
    </xf>
    <xf numFmtId="0" fontId="10" fillId="0" borderId="0" xfId="2" applyFont="1" applyFill="1" applyAlignment="1">
      <alignment horizontal="center"/>
    </xf>
    <xf numFmtId="0" fontId="10" fillId="0" borderId="0" xfId="2" applyFont="1" applyFill="1"/>
    <xf numFmtId="167" fontId="10" fillId="0" borderId="0" xfId="2" applyNumberFormat="1" applyFont="1" applyFill="1" applyAlignment="1">
      <alignment horizontal="center"/>
    </xf>
    <xf numFmtId="14" fontId="0" fillId="0" borderId="0" xfId="0" applyNumberFormat="1"/>
    <xf numFmtId="3" fontId="1" fillId="2" borderId="0" xfId="0" applyNumberFormat="1" applyFont="1" applyFill="1" applyBorder="1" applyAlignment="1" applyProtection="1">
      <alignment horizontal="center"/>
      <protection hidden="1"/>
    </xf>
    <xf numFmtId="3" fontId="4" fillId="2" borderId="0" xfId="0" applyNumberFormat="1" applyFont="1" applyFill="1" applyBorder="1" applyAlignment="1" applyProtection="1">
      <alignment horizontal="center"/>
      <protection hidden="1"/>
    </xf>
    <xf numFmtId="164" fontId="4" fillId="2" borderId="0" xfId="0" applyNumberFormat="1" applyFont="1" applyFill="1" applyBorder="1" applyAlignment="1" applyProtection="1">
      <alignment horizontal="center"/>
      <protection hidden="1"/>
    </xf>
    <xf numFmtId="164" fontId="1" fillId="2" borderId="0" xfId="0" applyNumberFormat="1" applyFont="1" applyFill="1" applyBorder="1" applyAlignment="1" applyProtection="1">
      <alignment horizontal="center"/>
      <protection hidden="1"/>
    </xf>
    <xf numFmtId="3" fontId="1" fillId="2" borderId="0" xfId="0" applyNumberFormat="1" applyFont="1" applyFill="1" applyBorder="1" applyProtection="1">
      <protection hidden="1"/>
    </xf>
    <xf numFmtId="0" fontId="17" fillId="2" borderId="0" xfId="1" applyFont="1" applyFill="1" applyBorder="1"/>
    <xf numFmtId="3" fontId="1" fillId="2" borderId="0" xfId="0" applyNumberFormat="1" applyFont="1" applyFill="1" applyBorder="1" applyAlignment="1" applyProtection="1">
      <alignment horizontal="left"/>
      <protection hidden="1"/>
    </xf>
    <xf numFmtId="166" fontId="1" fillId="2" borderId="0" xfId="0" applyNumberFormat="1" applyFont="1" applyFill="1" applyBorder="1" applyAlignment="1" applyProtection="1">
      <alignment horizontal="center"/>
      <protection hidden="1"/>
    </xf>
    <xf numFmtId="165" fontId="1" fillId="2" borderId="0" xfId="0" applyNumberFormat="1" applyFont="1" applyFill="1" applyBorder="1" applyAlignment="1" applyProtection="1">
      <alignment horizontal="center"/>
      <protection hidden="1"/>
    </xf>
    <xf numFmtId="4" fontId="1" fillId="2" borderId="0" xfId="0" applyNumberFormat="1" applyFont="1" applyFill="1" applyBorder="1" applyProtection="1">
      <protection hidden="1"/>
    </xf>
    <xf numFmtId="2" fontId="1" fillId="2" borderId="0" xfId="0" applyNumberFormat="1" applyFont="1" applyFill="1" applyBorder="1" applyAlignment="1" applyProtection="1">
      <alignment horizontal="left"/>
      <protection hidden="1"/>
    </xf>
    <xf numFmtId="2" fontId="2" fillId="2" borderId="0" xfId="0" applyNumberFormat="1" applyFont="1" applyFill="1" applyBorder="1" applyAlignment="1" applyProtection="1">
      <alignment horizontal="left"/>
      <protection hidden="1"/>
    </xf>
    <xf numFmtId="2" fontId="4" fillId="2" borderId="0" xfId="0" applyNumberFormat="1" applyFont="1" applyFill="1" applyBorder="1" applyAlignment="1" applyProtection="1">
      <alignment horizontal="left"/>
      <protection hidden="1"/>
    </xf>
    <xf numFmtId="0" fontId="6" fillId="2" borderId="0" xfId="1" applyFont="1" applyFill="1" applyBorder="1" applyAlignment="1">
      <alignment horizontal="left"/>
    </xf>
    <xf numFmtId="165" fontId="1" fillId="2" borderId="0" xfId="0" applyNumberFormat="1" applyFont="1" applyFill="1" applyBorder="1" applyAlignment="1" applyProtection="1">
      <alignment horizontal="left"/>
      <protection hidden="1"/>
    </xf>
    <xf numFmtId="4" fontId="1" fillId="2" borderId="0" xfId="0" applyNumberFormat="1" applyFont="1" applyFill="1" applyBorder="1" applyAlignment="1" applyProtection="1">
      <alignment horizontal="left"/>
      <protection hidden="1"/>
    </xf>
    <xf numFmtId="168" fontId="1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Alignment="1">
      <alignment horizontal="center"/>
    </xf>
    <xf numFmtId="0" fontId="0" fillId="2" borderId="0" xfId="0" applyFill="1"/>
    <xf numFmtId="3" fontId="2" fillId="2" borderId="0" xfId="0" applyNumberFormat="1" applyFont="1" applyFill="1" applyBorder="1" applyAlignment="1" applyProtection="1">
      <alignment horizontal="center"/>
      <protection hidden="1"/>
    </xf>
    <xf numFmtId="2" fontId="1" fillId="2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7" fontId="1" fillId="2" borderId="0" xfId="0" applyNumberFormat="1" applyFont="1" applyFill="1" applyBorder="1" applyAlignment="1" applyProtection="1">
      <alignment horizontal="center"/>
      <protection hidden="1"/>
    </xf>
    <xf numFmtId="167" fontId="1" fillId="2" borderId="0" xfId="0" applyNumberFormat="1" applyFont="1" applyFill="1" applyBorder="1" applyProtection="1">
      <protection hidden="1"/>
    </xf>
    <xf numFmtId="0" fontId="6" fillId="2" borderId="0" xfId="1" applyFont="1" applyFill="1" applyBorder="1"/>
    <xf numFmtId="2" fontId="1" fillId="2" borderId="0" xfId="0" applyNumberFormat="1" applyFont="1" applyFill="1" applyBorder="1" applyAlignment="1" applyProtection="1">
      <alignment horizontal="center"/>
      <protection hidden="1"/>
    </xf>
    <xf numFmtId="167" fontId="1" fillId="2" borderId="0" xfId="3" applyNumberFormat="1" applyFont="1" applyFill="1" applyBorder="1" applyAlignment="1" applyProtection="1">
      <alignment horizontal="right"/>
      <protection hidden="1"/>
    </xf>
    <xf numFmtId="168" fontId="2" fillId="2" borderId="0" xfId="0" applyNumberFormat="1" applyFont="1" applyFill="1" applyBorder="1" applyAlignment="1" applyProtection="1">
      <alignment horizontal="right"/>
      <protection hidden="1"/>
    </xf>
    <xf numFmtId="168" fontId="4" fillId="2" borderId="0" xfId="0" applyNumberFormat="1" applyFont="1" applyFill="1" applyBorder="1" applyAlignment="1" applyProtection="1">
      <alignment horizontal="right"/>
      <protection hidden="1"/>
    </xf>
    <xf numFmtId="168" fontId="1" fillId="2" borderId="0" xfId="0" applyNumberFormat="1" applyFont="1" applyFill="1" applyBorder="1" applyAlignment="1" applyProtection="1">
      <alignment horizontal="right"/>
      <protection hidden="1"/>
    </xf>
    <xf numFmtId="167" fontId="0" fillId="2" borderId="0" xfId="0" applyNumberFormat="1" applyFill="1" applyAlignment="1">
      <alignment horizontal="right"/>
    </xf>
    <xf numFmtId="167" fontId="1" fillId="2" borderId="0" xfId="0" applyNumberFormat="1" applyFont="1" applyFill="1" applyBorder="1" applyAlignment="1" applyProtection="1">
      <alignment horizontal="right"/>
      <protection hidden="1"/>
    </xf>
    <xf numFmtId="3" fontId="1" fillId="3" borderId="0" xfId="0" applyNumberFormat="1" applyFont="1" applyFill="1" applyBorder="1" applyAlignment="1" applyProtection="1">
      <alignment horizontal="left"/>
      <protection hidden="1"/>
    </xf>
    <xf numFmtId="4" fontId="1" fillId="0" borderId="0" xfId="0" applyNumberFormat="1" applyFont="1" applyFill="1" applyBorder="1" applyAlignment="1" applyProtection="1">
      <alignment horizontal="center"/>
      <protection hidden="1"/>
    </xf>
    <xf numFmtId="168" fontId="1" fillId="0" borderId="0" xfId="0" applyNumberFormat="1" applyFont="1" applyFill="1" applyBorder="1" applyAlignment="1" applyProtection="1">
      <alignment horizontal="center"/>
      <protection hidden="1"/>
    </xf>
    <xf numFmtId="164" fontId="18" fillId="0" borderId="0" xfId="0" applyNumberFormat="1" applyFont="1" applyFill="1" applyBorder="1" applyAlignment="1" applyProtection="1">
      <alignment horizontal="left"/>
      <protection hidden="1"/>
    </xf>
    <xf numFmtId="165" fontId="1" fillId="3" borderId="0" xfId="0" applyNumberFormat="1" applyFont="1" applyFill="1" applyBorder="1" applyAlignment="1" applyProtection="1">
      <alignment horizontal="center"/>
      <protection hidden="1"/>
    </xf>
    <xf numFmtId="164" fontId="1" fillId="3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8" fontId="1" fillId="3" borderId="0" xfId="0" applyNumberFormat="1" applyFont="1" applyFill="1" applyBorder="1" applyAlignment="1" applyProtection="1">
      <alignment horizontal="center"/>
      <protection hidden="1"/>
    </xf>
    <xf numFmtId="167" fontId="1" fillId="3" borderId="0" xfId="0" applyNumberFormat="1" applyFont="1" applyFill="1" applyBorder="1" applyAlignment="1" applyProtection="1">
      <alignment horizontal="center"/>
      <protection hidden="1"/>
    </xf>
    <xf numFmtId="3" fontId="1" fillId="3" borderId="0" xfId="0" applyNumberFormat="1" applyFont="1" applyFill="1" applyBorder="1" applyAlignment="1" applyProtection="1">
      <alignment horizontal="center"/>
      <protection hidden="1"/>
    </xf>
    <xf numFmtId="164" fontId="1" fillId="3" borderId="0" xfId="0" applyNumberFormat="1" applyFont="1" applyFill="1" applyBorder="1" applyAlignment="1" applyProtection="1">
      <alignment horizontal="left"/>
      <protection hidden="1"/>
    </xf>
    <xf numFmtId="2" fontId="1" fillId="3" borderId="0" xfId="0" applyNumberFormat="1" applyFont="1" applyFill="1" applyBorder="1" applyAlignment="1" applyProtection="1">
      <alignment horizontal="left"/>
      <protection hidden="1"/>
    </xf>
    <xf numFmtId="164" fontId="2" fillId="3" borderId="0" xfId="0" applyNumberFormat="1" applyFont="1" applyFill="1" applyBorder="1" applyAlignment="1" applyProtection="1">
      <alignment horizontal="center"/>
      <protection hidden="1"/>
    </xf>
    <xf numFmtId="3" fontId="4" fillId="3" borderId="0" xfId="0" applyNumberFormat="1" applyFont="1" applyFill="1" applyBorder="1" applyAlignment="1" applyProtection="1">
      <alignment horizontal="center"/>
      <protection hidden="1"/>
    </xf>
    <xf numFmtId="2" fontId="4" fillId="3" borderId="0" xfId="0" applyNumberFormat="1" applyFont="1" applyFill="1" applyBorder="1" applyAlignment="1" applyProtection="1">
      <alignment horizontal="left"/>
      <protection hidden="1"/>
    </xf>
    <xf numFmtId="166" fontId="1" fillId="3" borderId="0" xfId="0" applyNumberFormat="1" applyFont="1" applyFill="1" applyBorder="1" applyAlignment="1" applyProtection="1">
      <alignment horizontal="center"/>
      <protection hidden="1"/>
    </xf>
    <xf numFmtId="3" fontId="1" fillId="3" borderId="0" xfId="0" applyNumberFormat="1" applyFont="1" applyFill="1" applyBorder="1" applyProtection="1">
      <protection hidden="1"/>
    </xf>
    <xf numFmtId="167" fontId="1" fillId="3" borderId="0" xfId="0" applyNumberFormat="1" applyFont="1" applyFill="1" applyBorder="1" applyProtection="1">
      <protection hidden="1"/>
    </xf>
    <xf numFmtId="0" fontId="6" fillId="3" borderId="0" xfId="1" applyFont="1" applyFill="1" applyBorder="1"/>
    <xf numFmtId="0" fontId="6" fillId="3" borderId="0" xfId="1" applyFont="1" applyFill="1" applyBorder="1" applyAlignment="1">
      <alignment horizontal="left"/>
    </xf>
    <xf numFmtId="10" fontId="1" fillId="3" borderId="0" xfId="3" applyNumberFormat="1" applyFont="1" applyFill="1" applyBorder="1" applyAlignment="1" applyProtection="1">
      <alignment horizontal="center"/>
      <protection hidden="1"/>
    </xf>
    <xf numFmtId="7" fontId="1" fillId="3" borderId="0" xfId="0" applyNumberFormat="1" applyFont="1" applyFill="1" applyBorder="1" applyAlignment="1" applyProtection="1">
      <alignment horizontal="center"/>
      <protection hidden="1"/>
    </xf>
    <xf numFmtId="2" fontId="1" fillId="3" borderId="0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Alignment="1">
      <alignment horizontal="center"/>
    </xf>
    <xf numFmtId="0" fontId="0" fillId="3" borderId="0" xfId="0" applyFill="1"/>
    <xf numFmtId="165" fontId="1" fillId="2" borderId="0" xfId="0" applyNumberFormat="1" applyFont="1" applyFill="1" applyBorder="1" applyAlignment="1" applyProtection="1">
      <protection hidden="1"/>
    </xf>
    <xf numFmtId="165" fontId="4" fillId="2" borderId="0" xfId="0" applyNumberFormat="1" applyFont="1" applyFill="1" applyBorder="1" applyAlignment="1" applyProtection="1">
      <alignment horizontal="center"/>
      <protection hidden="1"/>
    </xf>
    <xf numFmtId="165" fontId="4" fillId="2" borderId="0" xfId="0" applyNumberFormat="1" applyFont="1" applyFill="1" applyBorder="1" applyAlignment="1" applyProtection="1">
      <protection hidden="1"/>
    </xf>
    <xf numFmtId="0" fontId="1" fillId="2" borderId="0" xfId="0" applyNumberFormat="1" applyFont="1" applyFill="1" applyBorder="1" applyAlignment="1" applyProtection="1">
      <alignment horizontal="center"/>
      <protection hidden="1"/>
    </xf>
    <xf numFmtId="3" fontId="4" fillId="3" borderId="0" xfId="0" applyNumberFormat="1" applyFont="1" applyFill="1" applyBorder="1" applyAlignment="1" applyProtection="1">
      <alignment horizontal="left"/>
      <protection hidden="1"/>
    </xf>
    <xf numFmtId="3" fontId="1" fillId="0" borderId="0" xfId="0" applyNumberFormat="1" applyFont="1" applyFill="1" applyBorder="1" applyAlignment="1" applyProtection="1">
      <alignment horizontal="left" indent="2"/>
      <protection hidden="1"/>
    </xf>
    <xf numFmtId="0" fontId="1" fillId="0" borderId="0" xfId="0" applyNumberFormat="1" applyFont="1" applyFill="1" applyBorder="1" applyAlignment="1" applyProtection="1">
      <alignment horizontal="left" indent="2"/>
      <protection hidden="1"/>
    </xf>
    <xf numFmtId="2" fontId="1" fillId="0" borderId="0" xfId="0" applyNumberFormat="1" applyFont="1" applyFill="1" applyBorder="1" applyAlignment="1" applyProtection="1">
      <alignment horizontal="left" indent="2"/>
      <protection hidden="1"/>
    </xf>
    <xf numFmtId="3" fontId="4" fillId="0" borderId="1" xfId="0" applyNumberFormat="1" applyFont="1" applyFill="1" applyBorder="1" applyAlignment="1" applyProtection="1">
      <alignment horizontal="center"/>
      <protection hidden="1"/>
    </xf>
    <xf numFmtId="3" fontId="4" fillId="0" borderId="1" xfId="0" applyNumberFormat="1" applyFont="1" applyFill="1" applyBorder="1" applyAlignment="1" applyProtection="1">
      <alignment horizontal="left"/>
      <protection hidden="1"/>
    </xf>
    <xf numFmtId="2" fontId="4" fillId="0" borderId="1" xfId="0" applyNumberFormat="1" applyFont="1" applyFill="1" applyBorder="1" applyAlignment="1" applyProtection="1">
      <alignment horizontal="center"/>
      <protection hidden="1"/>
    </xf>
    <xf numFmtId="167" fontId="1" fillId="0" borderId="0" xfId="0" applyNumberFormat="1" applyFont="1" applyFill="1" applyBorder="1" applyAlignment="1" applyProtection="1">
      <alignment horizontal="center"/>
      <protection hidden="1"/>
    </xf>
    <xf numFmtId="167" fontId="4" fillId="0" borderId="0" xfId="0" applyNumberFormat="1" applyFont="1" applyFill="1" applyBorder="1" applyAlignment="1" applyProtection="1">
      <alignment horizontal="center"/>
      <protection hidden="1"/>
    </xf>
    <xf numFmtId="167" fontId="4" fillId="0" borderId="1" xfId="0" applyNumberFormat="1" applyFont="1" applyFill="1" applyBorder="1" applyAlignment="1" applyProtection="1">
      <alignment horizontal="center"/>
      <protection hidden="1"/>
    </xf>
    <xf numFmtId="167" fontId="4" fillId="3" borderId="0" xfId="0" applyNumberFormat="1" applyFont="1" applyFill="1" applyBorder="1" applyAlignment="1" applyProtection="1">
      <alignment horizontal="center"/>
      <protection hidden="1"/>
    </xf>
    <xf numFmtId="49" fontId="1" fillId="0" borderId="0" xfId="0" applyNumberFormat="1" applyFont="1" applyFill="1" applyBorder="1" applyAlignment="1" applyProtection="1">
      <alignment horizontal="center"/>
      <protection hidden="1"/>
    </xf>
    <xf numFmtId="167" fontId="1" fillId="4" borderId="0" xfId="0" applyNumberFormat="1" applyFont="1" applyFill="1" applyBorder="1" applyAlignment="1" applyProtection="1">
      <alignment horizontal="center"/>
      <protection hidden="1"/>
    </xf>
    <xf numFmtId="167" fontId="1" fillId="5" borderId="0" xfId="0" applyNumberFormat="1" applyFont="1" applyFill="1" applyBorder="1" applyAlignment="1" applyProtection="1">
      <alignment horizontal="center"/>
      <protection hidden="1"/>
    </xf>
    <xf numFmtId="167" fontId="1" fillId="0" borderId="0" xfId="0" applyNumberFormat="1" applyFont="1" applyFill="1" applyBorder="1" applyProtection="1">
      <protection hidden="1"/>
    </xf>
    <xf numFmtId="10" fontId="1" fillId="2" borderId="0" xfId="3" applyNumberFormat="1" applyFont="1" applyFill="1" applyBorder="1" applyAlignment="1" applyProtection="1">
      <alignment horizontal="center"/>
      <protection hidden="1"/>
    </xf>
    <xf numFmtId="164" fontId="1" fillId="2" borderId="0" xfId="0" applyNumberFormat="1" applyFont="1" applyFill="1" applyBorder="1" applyAlignment="1" applyProtection="1">
      <alignment horizontal="left"/>
      <protection hidden="1"/>
    </xf>
    <xf numFmtId="167" fontId="1" fillId="6" borderId="0" xfId="0" applyNumberFormat="1" applyFont="1" applyFill="1" applyBorder="1" applyAlignment="1" applyProtection="1">
      <alignment horizontal="center"/>
      <protection hidden="1"/>
    </xf>
    <xf numFmtId="10" fontId="1" fillId="6" borderId="0" xfId="3" applyNumberFormat="1" applyFont="1" applyFill="1" applyBorder="1" applyAlignment="1" applyProtection="1">
      <alignment horizontal="center"/>
      <protection hidden="1"/>
    </xf>
    <xf numFmtId="3" fontId="1" fillId="0" borderId="0" xfId="0" applyNumberFormat="1" applyFont="1" applyFill="1" applyBorder="1" applyAlignment="1" applyProtection="1">
      <protection hidden="1"/>
    </xf>
    <xf numFmtId="0" fontId="4" fillId="0" borderId="0" xfId="2" applyFont="1" applyFill="1" applyBorder="1" applyAlignment="1">
      <alignment horizontal="left"/>
    </xf>
    <xf numFmtId="3" fontId="4" fillId="3" borderId="1" xfId="0" applyNumberFormat="1" applyFont="1" applyFill="1" applyBorder="1" applyAlignment="1" applyProtection="1">
      <alignment horizontal="center"/>
      <protection hidden="1"/>
    </xf>
    <xf numFmtId="2" fontId="4" fillId="3" borderId="1" xfId="0" applyNumberFormat="1" applyFont="1" applyFill="1" applyBorder="1" applyAlignment="1" applyProtection="1">
      <alignment horizontal="left"/>
      <protection hidden="1"/>
    </xf>
    <xf numFmtId="164" fontId="4" fillId="3" borderId="1" xfId="0" applyNumberFormat="1" applyFont="1" applyFill="1" applyBorder="1" applyAlignment="1" applyProtection="1">
      <alignment horizontal="center"/>
      <protection hidden="1"/>
    </xf>
    <xf numFmtId="164" fontId="4" fillId="2" borderId="1" xfId="0" applyNumberFormat="1" applyFont="1" applyFill="1" applyBorder="1" applyAlignment="1" applyProtection="1">
      <alignment horizontal="center"/>
      <protection hidden="1"/>
    </xf>
    <xf numFmtId="165" fontId="4" fillId="2" borderId="1" xfId="0" applyNumberFormat="1" applyFont="1" applyFill="1" applyBorder="1" applyAlignment="1" applyProtection="1">
      <alignment horizontal="center"/>
      <protection hidden="1"/>
    </xf>
    <xf numFmtId="165" fontId="4" fillId="2" borderId="1" xfId="0" applyNumberFormat="1" applyFont="1" applyFill="1" applyBorder="1" applyAlignment="1" applyProtection="1">
      <protection hidden="1"/>
    </xf>
    <xf numFmtId="3" fontId="1" fillId="7" borderId="0" xfId="0" applyNumberFormat="1" applyFont="1" applyFill="1" applyBorder="1" applyAlignment="1" applyProtection="1">
      <alignment horizontal="left"/>
      <protection hidden="1"/>
    </xf>
    <xf numFmtId="167" fontId="1" fillId="7" borderId="0" xfId="0" applyNumberFormat="1" applyFont="1" applyFill="1" applyBorder="1" applyAlignment="1" applyProtection="1">
      <alignment horizontal="center"/>
      <protection hidden="1"/>
    </xf>
    <xf numFmtId="168" fontId="1" fillId="7" borderId="0" xfId="0" applyNumberFormat="1" applyFont="1" applyFill="1" applyBorder="1" applyAlignment="1" applyProtection="1">
      <alignment horizontal="center"/>
      <protection hidden="1"/>
    </xf>
    <xf numFmtId="3" fontId="1" fillId="7" borderId="0" xfId="0" applyNumberFormat="1" applyFont="1" applyFill="1" applyBorder="1" applyAlignment="1" applyProtection="1">
      <alignment horizontal="center"/>
      <protection hidden="1"/>
    </xf>
    <xf numFmtId="167" fontId="0" fillId="0" borderId="0" xfId="0" applyNumberFormat="1"/>
    <xf numFmtId="2" fontId="1" fillId="7" borderId="0" xfId="0" applyNumberFormat="1" applyFont="1" applyFill="1" applyBorder="1" applyAlignment="1" applyProtection="1">
      <alignment horizontal="left"/>
      <protection hidden="1"/>
    </xf>
    <xf numFmtId="2" fontId="1" fillId="6" borderId="0" xfId="0" applyNumberFormat="1" applyFont="1" applyFill="1" applyBorder="1" applyAlignment="1" applyProtection="1">
      <alignment horizontal="left"/>
      <protection hidden="1"/>
    </xf>
    <xf numFmtId="164" fontId="1" fillId="6" borderId="0" xfId="0" applyNumberFormat="1" applyFont="1" applyFill="1" applyBorder="1" applyAlignment="1" applyProtection="1">
      <alignment horizontal="center"/>
      <protection hidden="1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4" fillId="2" borderId="1" xfId="0" applyNumberFormat="1" applyFont="1" applyFill="1" applyBorder="1" applyAlignment="1" applyProtection="1">
      <alignment horizontal="center"/>
      <protection hidden="1"/>
    </xf>
    <xf numFmtId="167" fontId="1" fillId="2" borderId="0" xfId="3" applyNumberFormat="1" applyFont="1" applyFill="1" applyBorder="1" applyAlignment="1" applyProtection="1">
      <alignment horizontal="center"/>
      <protection hidden="1"/>
    </xf>
    <xf numFmtId="0" fontId="20" fillId="0" borderId="1" xfId="0" applyFont="1" applyBorder="1"/>
    <xf numFmtId="164" fontId="17" fillId="3" borderId="0" xfId="0" applyNumberFormat="1" applyFont="1" applyFill="1" applyBorder="1" applyAlignment="1" applyProtection="1">
      <alignment horizontal="center"/>
      <protection hidden="1"/>
    </xf>
    <xf numFmtId="3" fontId="17" fillId="3" borderId="0" xfId="0" applyNumberFormat="1" applyFont="1" applyFill="1" applyBorder="1" applyAlignment="1" applyProtection="1">
      <alignment horizontal="center"/>
      <protection hidden="1"/>
    </xf>
    <xf numFmtId="0" fontId="0" fillId="3" borderId="0" xfId="0" applyFont="1" applyFill="1" applyAlignment="1">
      <alignment horizontal="center"/>
    </xf>
    <xf numFmtId="3" fontId="1" fillId="8" borderId="0" xfId="0" applyNumberFormat="1" applyFont="1" applyFill="1" applyBorder="1" applyAlignment="1" applyProtection="1">
      <alignment horizontal="center"/>
      <protection hidden="1"/>
    </xf>
    <xf numFmtId="3" fontId="1" fillId="8" borderId="0" xfId="0" applyNumberFormat="1" applyFont="1" applyFill="1" applyBorder="1" applyAlignment="1" applyProtection="1">
      <alignment horizontal="left"/>
      <protection hidden="1"/>
    </xf>
    <xf numFmtId="164" fontId="1" fillId="8" borderId="0" xfId="0" applyNumberFormat="1" applyFont="1" applyFill="1" applyBorder="1" applyAlignment="1" applyProtection="1">
      <alignment horizontal="left"/>
      <protection hidden="1"/>
    </xf>
    <xf numFmtId="167" fontId="1" fillId="8" borderId="0" xfId="0" applyNumberFormat="1" applyFont="1" applyFill="1" applyBorder="1" applyAlignment="1" applyProtection="1">
      <alignment horizontal="center"/>
      <protection hidden="1"/>
    </xf>
  </cellXfs>
  <cellStyles count="5">
    <cellStyle name="Normal" xfId="0" builtinId="0"/>
    <cellStyle name="Normal 2" xfId="1" xr:uid="{00000000-0005-0000-0000-000001000000}"/>
    <cellStyle name="Normal 3" xfId="4" xr:uid="{BBF93DD2-7328-4190-98E7-34264C1DC3D9}"/>
    <cellStyle name="Normal_Book2" xfId="2" xr:uid="{00000000-0005-0000-0000-000002000000}"/>
    <cellStyle name="Percent" xfId="3" builtinId="5"/>
  </cellStyles>
  <dxfs count="0"/>
  <tableStyles count="1" defaultTableStyle="TableStyleMedium2" defaultPivotStyle="PivotStyleLight16">
    <tableStyle name="Invisible" pivot="0" table="0" count="0" xr9:uid="{569BAEA7-6768-49A8-9F65-8C1ED1BD3364}"/>
  </tableStyles>
  <colors>
    <mruColors>
      <color rgb="FFCFAFE7"/>
      <color rgb="FFAE78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4"/>
  <sheetViews>
    <sheetView topLeftCell="A70" workbookViewId="0">
      <selection activeCell="E82" sqref="E82"/>
    </sheetView>
  </sheetViews>
  <sheetFormatPr defaultColWidth="33.140625" defaultRowHeight="15.75" x14ac:dyDescent="0.25"/>
  <cols>
    <col min="1" max="1" width="8" style="23" customWidth="1"/>
    <col min="2" max="2" width="6" style="23" customWidth="1"/>
    <col min="3" max="3" width="4.140625" style="23" customWidth="1"/>
    <col min="4" max="4" width="11.140625" style="23" customWidth="1"/>
    <col min="5" max="5" width="40.42578125" style="24" customWidth="1"/>
    <col min="6" max="6" width="0.140625" style="25" hidden="1" customWidth="1"/>
    <col min="7" max="7" width="28.5703125" style="25" hidden="1" customWidth="1"/>
    <col min="8" max="8" width="33.140625" style="25"/>
    <col min="9" max="9" width="22.140625" style="25" customWidth="1"/>
    <col min="10" max="10" width="19.5703125" style="26" customWidth="1"/>
    <col min="11" max="11" width="9.5703125" style="23" customWidth="1"/>
    <col min="12" max="12" width="10.140625" style="23" customWidth="1"/>
    <col min="13" max="13" width="8.140625" style="23" customWidth="1"/>
    <col min="14" max="14" width="8.42578125" style="23" customWidth="1"/>
    <col min="15" max="15" width="40.5703125" style="26" customWidth="1"/>
    <col min="16" max="16" width="11.42578125" style="31" customWidth="1"/>
    <col min="17" max="17" width="9.5703125" style="30" customWidth="1"/>
    <col min="18" max="18" width="11.5703125" style="30" customWidth="1"/>
    <col min="19" max="19" width="2.85546875" style="30" customWidth="1"/>
    <col min="20" max="22" width="14.5703125" style="31" customWidth="1"/>
    <col min="23" max="256" width="33.140625" style="25"/>
    <col min="257" max="257" width="8" style="25" customWidth="1"/>
    <col min="258" max="258" width="6" style="25" customWidth="1"/>
    <col min="259" max="259" width="4.140625" style="25" customWidth="1"/>
    <col min="260" max="260" width="11.140625" style="25" customWidth="1"/>
    <col min="261" max="261" width="40.42578125" style="25" customWidth="1"/>
    <col min="262" max="263" width="0" style="25" hidden="1" customWidth="1"/>
    <col min="264" max="264" width="33.140625" style="25"/>
    <col min="265" max="265" width="22.140625" style="25" customWidth="1"/>
    <col min="266" max="266" width="19.5703125" style="25" customWidth="1"/>
    <col min="267" max="267" width="9.5703125" style="25" customWidth="1"/>
    <col min="268" max="268" width="10.140625" style="25" customWidth="1"/>
    <col min="269" max="269" width="8.140625" style="25" customWidth="1"/>
    <col min="270" max="270" width="8.42578125" style="25" customWidth="1"/>
    <col min="271" max="271" width="40.5703125" style="25" customWidth="1"/>
    <col min="272" max="272" width="11.42578125" style="25" customWidth="1"/>
    <col min="273" max="273" width="9.5703125" style="25" customWidth="1"/>
    <col min="274" max="274" width="11.5703125" style="25" customWidth="1"/>
    <col min="275" max="275" width="2.85546875" style="25" customWidth="1"/>
    <col min="276" max="278" width="14.5703125" style="25" customWidth="1"/>
    <col min="279" max="512" width="33.140625" style="25"/>
    <col min="513" max="513" width="8" style="25" customWidth="1"/>
    <col min="514" max="514" width="6" style="25" customWidth="1"/>
    <col min="515" max="515" width="4.140625" style="25" customWidth="1"/>
    <col min="516" max="516" width="11.140625" style="25" customWidth="1"/>
    <col min="517" max="517" width="40.42578125" style="25" customWidth="1"/>
    <col min="518" max="519" width="0" style="25" hidden="1" customWidth="1"/>
    <col min="520" max="520" width="33.140625" style="25"/>
    <col min="521" max="521" width="22.140625" style="25" customWidth="1"/>
    <col min="522" max="522" width="19.5703125" style="25" customWidth="1"/>
    <col min="523" max="523" width="9.5703125" style="25" customWidth="1"/>
    <col min="524" max="524" width="10.140625" style="25" customWidth="1"/>
    <col min="525" max="525" width="8.140625" style="25" customWidth="1"/>
    <col min="526" max="526" width="8.42578125" style="25" customWidth="1"/>
    <col min="527" max="527" width="40.5703125" style="25" customWidth="1"/>
    <col min="528" max="528" width="11.42578125" style="25" customWidth="1"/>
    <col min="529" max="529" width="9.5703125" style="25" customWidth="1"/>
    <col min="530" max="530" width="11.5703125" style="25" customWidth="1"/>
    <col min="531" max="531" width="2.85546875" style="25" customWidth="1"/>
    <col min="532" max="534" width="14.5703125" style="25" customWidth="1"/>
    <col min="535" max="768" width="33.140625" style="25"/>
    <col min="769" max="769" width="8" style="25" customWidth="1"/>
    <col min="770" max="770" width="6" style="25" customWidth="1"/>
    <col min="771" max="771" width="4.140625" style="25" customWidth="1"/>
    <col min="772" max="772" width="11.140625" style="25" customWidth="1"/>
    <col min="773" max="773" width="40.42578125" style="25" customWidth="1"/>
    <col min="774" max="775" width="0" style="25" hidden="1" customWidth="1"/>
    <col min="776" max="776" width="33.140625" style="25"/>
    <col min="777" max="777" width="22.140625" style="25" customWidth="1"/>
    <col min="778" max="778" width="19.5703125" style="25" customWidth="1"/>
    <col min="779" max="779" width="9.5703125" style="25" customWidth="1"/>
    <col min="780" max="780" width="10.140625" style="25" customWidth="1"/>
    <col min="781" max="781" width="8.140625" style="25" customWidth="1"/>
    <col min="782" max="782" width="8.42578125" style="25" customWidth="1"/>
    <col min="783" max="783" width="40.5703125" style="25" customWidth="1"/>
    <col min="784" max="784" width="11.42578125" style="25" customWidth="1"/>
    <col min="785" max="785" width="9.5703125" style="25" customWidth="1"/>
    <col min="786" max="786" width="11.5703125" style="25" customWidth="1"/>
    <col min="787" max="787" width="2.85546875" style="25" customWidth="1"/>
    <col min="788" max="790" width="14.5703125" style="25" customWidth="1"/>
    <col min="791" max="1024" width="33.140625" style="25"/>
    <col min="1025" max="1025" width="8" style="25" customWidth="1"/>
    <col min="1026" max="1026" width="6" style="25" customWidth="1"/>
    <col min="1027" max="1027" width="4.140625" style="25" customWidth="1"/>
    <col min="1028" max="1028" width="11.140625" style="25" customWidth="1"/>
    <col min="1029" max="1029" width="40.42578125" style="25" customWidth="1"/>
    <col min="1030" max="1031" width="0" style="25" hidden="1" customWidth="1"/>
    <col min="1032" max="1032" width="33.140625" style="25"/>
    <col min="1033" max="1033" width="22.140625" style="25" customWidth="1"/>
    <col min="1034" max="1034" width="19.5703125" style="25" customWidth="1"/>
    <col min="1035" max="1035" width="9.5703125" style="25" customWidth="1"/>
    <col min="1036" max="1036" width="10.140625" style="25" customWidth="1"/>
    <col min="1037" max="1037" width="8.140625" style="25" customWidth="1"/>
    <col min="1038" max="1038" width="8.42578125" style="25" customWidth="1"/>
    <col min="1039" max="1039" width="40.5703125" style="25" customWidth="1"/>
    <col min="1040" max="1040" width="11.42578125" style="25" customWidth="1"/>
    <col min="1041" max="1041" width="9.5703125" style="25" customWidth="1"/>
    <col min="1042" max="1042" width="11.5703125" style="25" customWidth="1"/>
    <col min="1043" max="1043" width="2.85546875" style="25" customWidth="1"/>
    <col min="1044" max="1046" width="14.5703125" style="25" customWidth="1"/>
    <col min="1047" max="1280" width="33.140625" style="25"/>
    <col min="1281" max="1281" width="8" style="25" customWidth="1"/>
    <col min="1282" max="1282" width="6" style="25" customWidth="1"/>
    <col min="1283" max="1283" width="4.140625" style="25" customWidth="1"/>
    <col min="1284" max="1284" width="11.140625" style="25" customWidth="1"/>
    <col min="1285" max="1285" width="40.42578125" style="25" customWidth="1"/>
    <col min="1286" max="1287" width="0" style="25" hidden="1" customWidth="1"/>
    <col min="1288" max="1288" width="33.140625" style="25"/>
    <col min="1289" max="1289" width="22.140625" style="25" customWidth="1"/>
    <col min="1290" max="1290" width="19.5703125" style="25" customWidth="1"/>
    <col min="1291" max="1291" width="9.5703125" style="25" customWidth="1"/>
    <col min="1292" max="1292" width="10.140625" style="25" customWidth="1"/>
    <col min="1293" max="1293" width="8.140625" style="25" customWidth="1"/>
    <col min="1294" max="1294" width="8.42578125" style="25" customWidth="1"/>
    <col min="1295" max="1295" width="40.5703125" style="25" customWidth="1"/>
    <col min="1296" max="1296" width="11.42578125" style="25" customWidth="1"/>
    <col min="1297" max="1297" width="9.5703125" style="25" customWidth="1"/>
    <col min="1298" max="1298" width="11.5703125" style="25" customWidth="1"/>
    <col min="1299" max="1299" width="2.85546875" style="25" customWidth="1"/>
    <col min="1300" max="1302" width="14.5703125" style="25" customWidth="1"/>
    <col min="1303" max="1536" width="33.140625" style="25"/>
    <col min="1537" max="1537" width="8" style="25" customWidth="1"/>
    <col min="1538" max="1538" width="6" style="25" customWidth="1"/>
    <col min="1539" max="1539" width="4.140625" style="25" customWidth="1"/>
    <col min="1540" max="1540" width="11.140625" style="25" customWidth="1"/>
    <col min="1541" max="1541" width="40.42578125" style="25" customWidth="1"/>
    <col min="1542" max="1543" width="0" style="25" hidden="1" customWidth="1"/>
    <col min="1544" max="1544" width="33.140625" style="25"/>
    <col min="1545" max="1545" width="22.140625" style="25" customWidth="1"/>
    <col min="1546" max="1546" width="19.5703125" style="25" customWidth="1"/>
    <col min="1547" max="1547" width="9.5703125" style="25" customWidth="1"/>
    <col min="1548" max="1548" width="10.140625" style="25" customWidth="1"/>
    <col min="1549" max="1549" width="8.140625" style="25" customWidth="1"/>
    <col min="1550" max="1550" width="8.42578125" style="25" customWidth="1"/>
    <col min="1551" max="1551" width="40.5703125" style="25" customWidth="1"/>
    <col min="1552" max="1552" width="11.42578125" style="25" customWidth="1"/>
    <col min="1553" max="1553" width="9.5703125" style="25" customWidth="1"/>
    <col min="1554" max="1554" width="11.5703125" style="25" customWidth="1"/>
    <col min="1555" max="1555" width="2.85546875" style="25" customWidth="1"/>
    <col min="1556" max="1558" width="14.5703125" style="25" customWidth="1"/>
    <col min="1559" max="1792" width="33.140625" style="25"/>
    <col min="1793" max="1793" width="8" style="25" customWidth="1"/>
    <col min="1794" max="1794" width="6" style="25" customWidth="1"/>
    <col min="1795" max="1795" width="4.140625" style="25" customWidth="1"/>
    <col min="1796" max="1796" width="11.140625" style="25" customWidth="1"/>
    <col min="1797" max="1797" width="40.42578125" style="25" customWidth="1"/>
    <col min="1798" max="1799" width="0" style="25" hidden="1" customWidth="1"/>
    <col min="1800" max="1800" width="33.140625" style="25"/>
    <col min="1801" max="1801" width="22.140625" style="25" customWidth="1"/>
    <col min="1802" max="1802" width="19.5703125" style="25" customWidth="1"/>
    <col min="1803" max="1803" width="9.5703125" style="25" customWidth="1"/>
    <col min="1804" max="1804" width="10.140625" style="25" customWidth="1"/>
    <col min="1805" max="1805" width="8.140625" style="25" customWidth="1"/>
    <col min="1806" max="1806" width="8.42578125" style="25" customWidth="1"/>
    <col min="1807" max="1807" width="40.5703125" style="25" customWidth="1"/>
    <col min="1808" max="1808" width="11.42578125" style="25" customWidth="1"/>
    <col min="1809" max="1809" width="9.5703125" style="25" customWidth="1"/>
    <col min="1810" max="1810" width="11.5703125" style="25" customWidth="1"/>
    <col min="1811" max="1811" width="2.85546875" style="25" customWidth="1"/>
    <col min="1812" max="1814" width="14.5703125" style="25" customWidth="1"/>
    <col min="1815" max="2048" width="33.140625" style="25"/>
    <col min="2049" max="2049" width="8" style="25" customWidth="1"/>
    <col min="2050" max="2050" width="6" style="25" customWidth="1"/>
    <col min="2051" max="2051" width="4.140625" style="25" customWidth="1"/>
    <col min="2052" max="2052" width="11.140625" style="25" customWidth="1"/>
    <col min="2053" max="2053" width="40.42578125" style="25" customWidth="1"/>
    <col min="2054" max="2055" width="0" style="25" hidden="1" customWidth="1"/>
    <col min="2056" max="2056" width="33.140625" style="25"/>
    <col min="2057" max="2057" width="22.140625" style="25" customWidth="1"/>
    <col min="2058" max="2058" width="19.5703125" style="25" customWidth="1"/>
    <col min="2059" max="2059" width="9.5703125" style="25" customWidth="1"/>
    <col min="2060" max="2060" width="10.140625" style="25" customWidth="1"/>
    <col min="2061" max="2061" width="8.140625" style="25" customWidth="1"/>
    <col min="2062" max="2062" width="8.42578125" style="25" customWidth="1"/>
    <col min="2063" max="2063" width="40.5703125" style="25" customWidth="1"/>
    <col min="2064" max="2064" width="11.42578125" style="25" customWidth="1"/>
    <col min="2065" max="2065" width="9.5703125" style="25" customWidth="1"/>
    <col min="2066" max="2066" width="11.5703125" style="25" customWidth="1"/>
    <col min="2067" max="2067" width="2.85546875" style="25" customWidth="1"/>
    <col min="2068" max="2070" width="14.5703125" style="25" customWidth="1"/>
    <col min="2071" max="2304" width="33.140625" style="25"/>
    <col min="2305" max="2305" width="8" style="25" customWidth="1"/>
    <col min="2306" max="2306" width="6" style="25" customWidth="1"/>
    <col min="2307" max="2307" width="4.140625" style="25" customWidth="1"/>
    <col min="2308" max="2308" width="11.140625" style="25" customWidth="1"/>
    <col min="2309" max="2309" width="40.42578125" style="25" customWidth="1"/>
    <col min="2310" max="2311" width="0" style="25" hidden="1" customWidth="1"/>
    <col min="2312" max="2312" width="33.140625" style="25"/>
    <col min="2313" max="2313" width="22.140625" style="25" customWidth="1"/>
    <col min="2314" max="2314" width="19.5703125" style="25" customWidth="1"/>
    <col min="2315" max="2315" width="9.5703125" style="25" customWidth="1"/>
    <col min="2316" max="2316" width="10.140625" style="25" customWidth="1"/>
    <col min="2317" max="2317" width="8.140625" style="25" customWidth="1"/>
    <col min="2318" max="2318" width="8.42578125" style="25" customWidth="1"/>
    <col min="2319" max="2319" width="40.5703125" style="25" customWidth="1"/>
    <col min="2320" max="2320" width="11.42578125" style="25" customWidth="1"/>
    <col min="2321" max="2321" width="9.5703125" style="25" customWidth="1"/>
    <col min="2322" max="2322" width="11.5703125" style="25" customWidth="1"/>
    <col min="2323" max="2323" width="2.85546875" style="25" customWidth="1"/>
    <col min="2324" max="2326" width="14.5703125" style="25" customWidth="1"/>
    <col min="2327" max="2560" width="33.140625" style="25"/>
    <col min="2561" max="2561" width="8" style="25" customWidth="1"/>
    <col min="2562" max="2562" width="6" style="25" customWidth="1"/>
    <col min="2563" max="2563" width="4.140625" style="25" customWidth="1"/>
    <col min="2564" max="2564" width="11.140625" style="25" customWidth="1"/>
    <col min="2565" max="2565" width="40.42578125" style="25" customWidth="1"/>
    <col min="2566" max="2567" width="0" style="25" hidden="1" customWidth="1"/>
    <col min="2568" max="2568" width="33.140625" style="25"/>
    <col min="2569" max="2569" width="22.140625" style="25" customWidth="1"/>
    <col min="2570" max="2570" width="19.5703125" style="25" customWidth="1"/>
    <col min="2571" max="2571" width="9.5703125" style="25" customWidth="1"/>
    <col min="2572" max="2572" width="10.140625" style="25" customWidth="1"/>
    <col min="2573" max="2573" width="8.140625" style="25" customWidth="1"/>
    <col min="2574" max="2574" width="8.42578125" style="25" customWidth="1"/>
    <col min="2575" max="2575" width="40.5703125" style="25" customWidth="1"/>
    <col min="2576" max="2576" width="11.42578125" style="25" customWidth="1"/>
    <col min="2577" max="2577" width="9.5703125" style="25" customWidth="1"/>
    <col min="2578" max="2578" width="11.5703125" style="25" customWidth="1"/>
    <col min="2579" max="2579" width="2.85546875" style="25" customWidth="1"/>
    <col min="2580" max="2582" width="14.5703125" style="25" customWidth="1"/>
    <col min="2583" max="2816" width="33.140625" style="25"/>
    <col min="2817" max="2817" width="8" style="25" customWidth="1"/>
    <col min="2818" max="2818" width="6" style="25" customWidth="1"/>
    <col min="2819" max="2819" width="4.140625" style="25" customWidth="1"/>
    <col min="2820" max="2820" width="11.140625" style="25" customWidth="1"/>
    <col min="2821" max="2821" width="40.42578125" style="25" customWidth="1"/>
    <col min="2822" max="2823" width="0" style="25" hidden="1" customWidth="1"/>
    <col min="2824" max="2824" width="33.140625" style="25"/>
    <col min="2825" max="2825" width="22.140625" style="25" customWidth="1"/>
    <col min="2826" max="2826" width="19.5703125" style="25" customWidth="1"/>
    <col min="2827" max="2827" width="9.5703125" style="25" customWidth="1"/>
    <col min="2828" max="2828" width="10.140625" style="25" customWidth="1"/>
    <col min="2829" max="2829" width="8.140625" style="25" customWidth="1"/>
    <col min="2830" max="2830" width="8.42578125" style="25" customWidth="1"/>
    <col min="2831" max="2831" width="40.5703125" style="25" customWidth="1"/>
    <col min="2832" max="2832" width="11.42578125" style="25" customWidth="1"/>
    <col min="2833" max="2833" width="9.5703125" style="25" customWidth="1"/>
    <col min="2834" max="2834" width="11.5703125" style="25" customWidth="1"/>
    <col min="2835" max="2835" width="2.85546875" style="25" customWidth="1"/>
    <col min="2836" max="2838" width="14.5703125" style="25" customWidth="1"/>
    <col min="2839" max="3072" width="33.140625" style="25"/>
    <col min="3073" max="3073" width="8" style="25" customWidth="1"/>
    <col min="3074" max="3074" width="6" style="25" customWidth="1"/>
    <col min="3075" max="3075" width="4.140625" style="25" customWidth="1"/>
    <col min="3076" max="3076" width="11.140625" style="25" customWidth="1"/>
    <col min="3077" max="3077" width="40.42578125" style="25" customWidth="1"/>
    <col min="3078" max="3079" width="0" style="25" hidden="1" customWidth="1"/>
    <col min="3080" max="3080" width="33.140625" style="25"/>
    <col min="3081" max="3081" width="22.140625" style="25" customWidth="1"/>
    <col min="3082" max="3082" width="19.5703125" style="25" customWidth="1"/>
    <col min="3083" max="3083" width="9.5703125" style="25" customWidth="1"/>
    <col min="3084" max="3084" width="10.140625" style="25" customWidth="1"/>
    <col min="3085" max="3085" width="8.140625" style="25" customWidth="1"/>
    <col min="3086" max="3086" width="8.42578125" style="25" customWidth="1"/>
    <col min="3087" max="3087" width="40.5703125" style="25" customWidth="1"/>
    <col min="3088" max="3088" width="11.42578125" style="25" customWidth="1"/>
    <col min="3089" max="3089" width="9.5703125" style="25" customWidth="1"/>
    <col min="3090" max="3090" width="11.5703125" style="25" customWidth="1"/>
    <col min="3091" max="3091" width="2.85546875" style="25" customWidth="1"/>
    <col min="3092" max="3094" width="14.5703125" style="25" customWidth="1"/>
    <col min="3095" max="3328" width="33.140625" style="25"/>
    <col min="3329" max="3329" width="8" style="25" customWidth="1"/>
    <col min="3330" max="3330" width="6" style="25" customWidth="1"/>
    <col min="3331" max="3331" width="4.140625" style="25" customWidth="1"/>
    <col min="3332" max="3332" width="11.140625" style="25" customWidth="1"/>
    <col min="3333" max="3333" width="40.42578125" style="25" customWidth="1"/>
    <col min="3334" max="3335" width="0" style="25" hidden="1" customWidth="1"/>
    <col min="3336" max="3336" width="33.140625" style="25"/>
    <col min="3337" max="3337" width="22.140625" style="25" customWidth="1"/>
    <col min="3338" max="3338" width="19.5703125" style="25" customWidth="1"/>
    <col min="3339" max="3339" width="9.5703125" style="25" customWidth="1"/>
    <col min="3340" max="3340" width="10.140625" style="25" customWidth="1"/>
    <col min="3341" max="3341" width="8.140625" style="25" customWidth="1"/>
    <col min="3342" max="3342" width="8.42578125" style="25" customWidth="1"/>
    <col min="3343" max="3343" width="40.5703125" style="25" customWidth="1"/>
    <col min="3344" max="3344" width="11.42578125" style="25" customWidth="1"/>
    <col min="3345" max="3345" width="9.5703125" style="25" customWidth="1"/>
    <col min="3346" max="3346" width="11.5703125" style="25" customWidth="1"/>
    <col min="3347" max="3347" width="2.85546875" style="25" customWidth="1"/>
    <col min="3348" max="3350" width="14.5703125" style="25" customWidth="1"/>
    <col min="3351" max="3584" width="33.140625" style="25"/>
    <col min="3585" max="3585" width="8" style="25" customWidth="1"/>
    <col min="3586" max="3586" width="6" style="25" customWidth="1"/>
    <col min="3587" max="3587" width="4.140625" style="25" customWidth="1"/>
    <col min="3588" max="3588" width="11.140625" style="25" customWidth="1"/>
    <col min="3589" max="3589" width="40.42578125" style="25" customWidth="1"/>
    <col min="3590" max="3591" width="0" style="25" hidden="1" customWidth="1"/>
    <col min="3592" max="3592" width="33.140625" style="25"/>
    <col min="3593" max="3593" width="22.140625" style="25" customWidth="1"/>
    <col min="3594" max="3594" width="19.5703125" style="25" customWidth="1"/>
    <col min="3595" max="3595" width="9.5703125" style="25" customWidth="1"/>
    <col min="3596" max="3596" width="10.140625" style="25" customWidth="1"/>
    <col min="3597" max="3597" width="8.140625" style="25" customWidth="1"/>
    <col min="3598" max="3598" width="8.42578125" style="25" customWidth="1"/>
    <col min="3599" max="3599" width="40.5703125" style="25" customWidth="1"/>
    <col min="3600" max="3600" width="11.42578125" style="25" customWidth="1"/>
    <col min="3601" max="3601" width="9.5703125" style="25" customWidth="1"/>
    <col min="3602" max="3602" width="11.5703125" style="25" customWidth="1"/>
    <col min="3603" max="3603" width="2.85546875" style="25" customWidth="1"/>
    <col min="3604" max="3606" width="14.5703125" style="25" customWidth="1"/>
    <col min="3607" max="3840" width="33.140625" style="25"/>
    <col min="3841" max="3841" width="8" style="25" customWidth="1"/>
    <col min="3842" max="3842" width="6" style="25" customWidth="1"/>
    <col min="3843" max="3843" width="4.140625" style="25" customWidth="1"/>
    <col min="3844" max="3844" width="11.140625" style="25" customWidth="1"/>
    <col min="3845" max="3845" width="40.42578125" style="25" customWidth="1"/>
    <col min="3846" max="3847" width="0" style="25" hidden="1" customWidth="1"/>
    <col min="3848" max="3848" width="33.140625" style="25"/>
    <col min="3849" max="3849" width="22.140625" style="25" customWidth="1"/>
    <col min="3850" max="3850" width="19.5703125" style="25" customWidth="1"/>
    <col min="3851" max="3851" width="9.5703125" style="25" customWidth="1"/>
    <col min="3852" max="3852" width="10.140625" style="25" customWidth="1"/>
    <col min="3853" max="3853" width="8.140625" style="25" customWidth="1"/>
    <col min="3854" max="3854" width="8.42578125" style="25" customWidth="1"/>
    <col min="3855" max="3855" width="40.5703125" style="25" customWidth="1"/>
    <col min="3856" max="3856" width="11.42578125" style="25" customWidth="1"/>
    <col min="3857" max="3857" width="9.5703125" style="25" customWidth="1"/>
    <col min="3858" max="3858" width="11.5703125" style="25" customWidth="1"/>
    <col min="3859" max="3859" width="2.85546875" style="25" customWidth="1"/>
    <col min="3860" max="3862" width="14.5703125" style="25" customWidth="1"/>
    <col min="3863" max="4096" width="33.140625" style="25"/>
    <col min="4097" max="4097" width="8" style="25" customWidth="1"/>
    <col min="4098" max="4098" width="6" style="25" customWidth="1"/>
    <col min="4099" max="4099" width="4.140625" style="25" customWidth="1"/>
    <col min="4100" max="4100" width="11.140625" style="25" customWidth="1"/>
    <col min="4101" max="4101" width="40.42578125" style="25" customWidth="1"/>
    <col min="4102" max="4103" width="0" style="25" hidden="1" customWidth="1"/>
    <col min="4104" max="4104" width="33.140625" style="25"/>
    <col min="4105" max="4105" width="22.140625" style="25" customWidth="1"/>
    <col min="4106" max="4106" width="19.5703125" style="25" customWidth="1"/>
    <col min="4107" max="4107" width="9.5703125" style="25" customWidth="1"/>
    <col min="4108" max="4108" width="10.140625" style="25" customWidth="1"/>
    <col min="4109" max="4109" width="8.140625" style="25" customWidth="1"/>
    <col min="4110" max="4110" width="8.42578125" style="25" customWidth="1"/>
    <col min="4111" max="4111" width="40.5703125" style="25" customWidth="1"/>
    <col min="4112" max="4112" width="11.42578125" style="25" customWidth="1"/>
    <col min="4113" max="4113" width="9.5703125" style="25" customWidth="1"/>
    <col min="4114" max="4114" width="11.5703125" style="25" customWidth="1"/>
    <col min="4115" max="4115" width="2.85546875" style="25" customWidth="1"/>
    <col min="4116" max="4118" width="14.5703125" style="25" customWidth="1"/>
    <col min="4119" max="4352" width="33.140625" style="25"/>
    <col min="4353" max="4353" width="8" style="25" customWidth="1"/>
    <col min="4354" max="4354" width="6" style="25" customWidth="1"/>
    <col min="4355" max="4355" width="4.140625" style="25" customWidth="1"/>
    <col min="4356" max="4356" width="11.140625" style="25" customWidth="1"/>
    <col min="4357" max="4357" width="40.42578125" style="25" customWidth="1"/>
    <col min="4358" max="4359" width="0" style="25" hidden="1" customWidth="1"/>
    <col min="4360" max="4360" width="33.140625" style="25"/>
    <col min="4361" max="4361" width="22.140625" style="25" customWidth="1"/>
    <col min="4362" max="4362" width="19.5703125" style="25" customWidth="1"/>
    <col min="4363" max="4363" width="9.5703125" style="25" customWidth="1"/>
    <col min="4364" max="4364" width="10.140625" style="25" customWidth="1"/>
    <col min="4365" max="4365" width="8.140625" style="25" customWidth="1"/>
    <col min="4366" max="4366" width="8.42578125" style="25" customWidth="1"/>
    <col min="4367" max="4367" width="40.5703125" style="25" customWidth="1"/>
    <col min="4368" max="4368" width="11.42578125" style="25" customWidth="1"/>
    <col min="4369" max="4369" width="9.5703125" style="25" customWidth="1"/>
    <col min="4370" max="4370" width="11.5703125" style="25" customWidth="1"/>
    <col min="4371" max="4371" width="2.85546875" style="25" customWidth="1"/>
    <col min="4372" max="4374" width="14.5703125" style="25" customWidth="1"/>
    <col min="4375" max="4608" width="33.140625" style="25"/>
    <col min="4609" max="4609" width="8" style="25" customWidth="1"/>
    <col min="4610" max="4610" width="6" style="25" customWidth="1"/>
    <col min="4611" max="4611" width="4.140625" style="25" customWidth="1"/>
    <col min="4612" max="4612" width="11.140625" style="25" customWidth="1"/>
    <col min="4613" max="4613" width="40.42578125" style="25" customWidth="1"/>
    <col min="4614" max="4615" width="0" style="25" hidden="1" customWidth="1"/>
    <col min="4616" max="4616" width="33.140625" style="25"/>
    <col min="4617" max="4617" width="22.140625" style="25" customWidth="1"/>
    <col min="4618" max="4618" width="19.5703125" style="25" customWidth="1"/>
    <col min="4619" max="4619" width="9.5703125" style="25" customWidth="1"/>
    <col min="4620" max="4620" width="10.140625" style="25" customWidth="1"/>
    <col min="4621" max="4621" width="8.140625" style="25" customWidth="1"/>
    <col min="4622" max="4622" width="8.42578125" style="25" customWidth="1"/>
    <col min="4623" max="4623" width="40.5703125" style="25" customWidth="1"/>
    <col min="4624" max="4624" width="11.42578125" style="25" customWidth="1"/>
    <col min="4625" max="4625" width="9.5703125" style="25" customWidth="1"/>
    <col min="4626" max="4626" width="11.5703125" style="25" customWidth="1"/>
    <col min="4627" max="4627" width="2.85546875" style="25" customWidth="1"/>
    <col min="4628" max="4630" width="14.5703125" style="25" customWidth="1"/>
    <col min="4631" max="4864" width="33.140625" style="25"/>
    <col min="4865" max="4865" width="8" style="25" customWidth="1"/>
    <col min="4866" max="4866" width="6" style="25" customWidth="1"/>
    <col min="4867" max="4867" width="4.140625" style="25" customWidth="1"/>
    <col min="4868" max="4868" width="11.140625" style="25" customWidth="1"/>
    <col min="4869" max="4869" width="40.42578125" style="25" customWidth="1"/>
    <col min="4870" max="4871" width="0" style="25" hidden="1" customWidth="1"/>
    <col min="4872" max="4872" width="33.140625" style="25"/>
    <col min="4873" max="4873" width="22.140625" style="25" customWidth="1"/>
    <col min="4874" max="4874" width="19.5703125" style="25" customWidth="1"/>
    <col min="4875" max="4875" width="9.5703125" style="25" customWidth="1"/>
    <col min="4876" max="4876" width="10.140625" style="25" customWidth="1"/>
    <col min="4877" max="4877" width="8.140625" style="25" customWidth="1"/>
    <col min="4878" max="4878" width="8.42578125" style="25" customWidth="1"/>
    <col min="4879" max="4879" width="40.5703125" style="25" customWidth="1"/>
    <col min="4880" max="4880" width="11.42578125" style="25" customWidth="1"/>
    <col min="4881" max="4881" width="9.5703125" style="25" customWidth="1"/>
    <col min="4882" max="4882" width="11.5703125" style="25" customWidth="1"/>
    <col min="4883" max="4883" width="2.85546875" style="25" customWidth="1"/>
    <col min="4884" max="4886" width="14.5703125" style="25" customWidth="1"/>
    <col min="4887" max="5120" width="33.140625" style="25"/>
    <col min="5121" max="5121" width="8" style="25" customWidth="1"/>
    <col min="5122" max="5122" width="6" style="25" customWidth="1"/>
    <col min="5123" max="5123" width="4.140625" style="25" customWidth="1"/>
    <col min="5124" max="5124" width="11.140625" style="25" customWidth="1"/>
    <col min="5125" max="5125" width="40.42578125" style="25" customWidth="1"/>
    <col min="5126" max="5127" width="0" style="25" hidden="1" customWidth="1"/>
    <col min="5128" max="5128" width="33.140625" style="25"/>
    <col min="5129" max="5129" width="22.140625" style="25" customWidth="1"/>
    <col min="5130" max="5130" width="19.5703125" style="25" customWidth="1"/>
    <col min="5131" max="5131" width="9.5703125" style="25" customWidth="1"/>
    <col min="5132" max="5132" width="10.140625" style="25" customWidth="1"/>
    <col min="5133" max="5133" width="8.140625" style="25" customWidth="1"/>
    <col min="5134" max="5134" width="8.42578125" style="25" customWidth="1"/>
    <col min="5135" max="5135" width="40.5703125" style="25" customWidth="1"/>
    <col min="5136" max="5136" width="11.42578125" style="25" customWidth="1"/>
    <col min="5137" max="5137" width="9.5703125" style="25" customWidth="1"/>
    <col min="5138" max="5138" width="11.5703125" style="25" customWidth="1"/>
    <col min="5139" max="5139" width="2.85546875" style="25" customWidth="1"/>
    <col min="5140" max="5142" width="14.5703125" style="25" customWidth="1"/>
    <col min="5143" max="5376" width="33.140625" style="25"/>
    <col min="5377" max="5377" width="8" style="25" customWidth="1"/>
    <col min="5378" max="5378" width="6" style="25" customWidth="1"/>
    <col min="5379" max="5379" width="4.140625" style="25" customWidth="1"/>
    <col min="5380" max="5380" width="11.140625" style="25" customWidth="1"/>
    <col min="5381" max="5381" width="40.42578125" style="25" customWidth="1"/>
    <col min="5382" max="5383" width="0" style="25" hidden="1" customWidth="1"/>
    <col min="5384" max="5384" width="33.140625" style="25"/>
    <col min="5385" max="5385" width="22.140625" style="25" customWidth="1"/>
    <col min="5386" max="5386" width="19.5703125" style="25" customWidth="1"/>
    <col min="5387" max="5387" width="9.5703125" style="25" customWidth="1"/>
    <col min="5388" max="5388" width="10.140625" style="25" customWidth="1"/>
    <col min="5389" max="5389" width="8.140625" style="25" customWidth="1"/>
    <col min="5390" max="5390" width="8.42578125" style="25" customWidth="1"/>
    <col min="5391" max="5391" width="40.5703125" style="25" customWidth="1"/>
    <col min="5392" max="5392" width="11.42578125" style="25" customWidth="1"/>
    <col min="5393" max="5393" width="9.5703125" style="25" customWidth="1"/>
    <col min="5394" max="5394" width="11.5703125" style="25" customWidth="1"/>
    <col min="5395" max="5395" width="2.85546875" style="25" customWidth="1"/>
    <col min="5396" max="5398" width="14.5703125" style="25" customWidth="1"/>
    <col min="5399" max="5632" width="33.140625" style="25"/>
    <col min="5633" max="5633" width="8" style="25" customWidth="1"/>
    <col min="5634" max="5634" width="6" style="25" customWidth="1"/>
    <col min="5635" max="5635" width="4.140625" style="25" customWidth="1"/>
    <col min="5636" max="5636" width="11.140625" style="25" customWidth="1"/>
    <col min="5637" max="5637" width="40.42578125" style="25" customWidth="1"/>
    <col min="5638" max="5639" width="0" style="25" hidden="1" customWidth="1"/>
    <col min="5640" max="5640" width="33.140625" style="25"/>
    <col min="5641" max="5641" width="22.140625" style="25" customWidth="1"/>
    <col min="5642" max="5642" width="19.5703125" style="25" customWidth="1"/>
    <col min="5643" max="5643" width="9.5703125" style="25" customWidth="1"/>
    <col min="5644" max="5644" width="10.140625" style="25" customWidth="1"/>
    <col min="5645" max="5645" width="8.140625" style="25" customWidth="1"/>
    <col min="5646" max="5646" width="8.42578125" style="25" customWidth="1"/>
    <col min="5647" max="5647" width="40.5703125" style="25" customWidth="1"/>
    <col min="5648" max="5648" width="11.42578125" style="25" customWidth="1"/>
    <col min="5649" max="5649" width="9.5703125" style="25" customWidth="1"/>
    <col min="5650" max="5650" width="11.5703125" style="25" customWidth="1"/>
    <col min="5651" max="5651" width="2.85546875" style="25" customWidth="1"/>
    <col min="5652" max="5654" width="14.5703125" style="25" customWidth="1"/>
    <col min="5655" max="5888" width="33.140625" style="25"/>
    <col min="5889" max="5889" width="8" style="25" customWidth="1"/>
    <col min="5890" max="5890" width="6" style="25" customWidth="1"/>
    <col min="5891" max="5891" width="4.140625" style="25" customWidth="1"/>
    <col min="5892" max="5892" width="11.140625" style="25" customWidth="1"/>
    <col min="5893" max="5893" width="40.42578125" style="25" customWidth="1"/>
    <col min="5894" max="5895" width="0" style="25" hidden="1" customWidth="1"/>
    <col min="5896" max="5896" width="33.140625" style="25"/>
    <col min="5897" max="5897" width="22.140625" style="25" customWidth="1"/>
    <col min="5898" max="5898" width="19.5703125" style="25" customWidth="1"/>
    <col min="5899" max="5899" width="9.5703125" style="25" customWidth="1"/>
    <col min="5900" max="5900" width="10.140625" style="25" customWidth="1"/>
    <col min="5901" max="5901" width="8.140625" style="25" customWidth="1"/>
    <col min="5902" max="5902" width="8.42578125" style="25" customWidth="1"/>
    <col min="5903" max="5903" width="40.5703125" style="25" customWidth="1"/>
    <col min="5904" max="5904" width="11.42578125" style="25" customWidth="1"/>
    <col min="5905" max="5905" width="9.5703125" style="25" customWidth="1"/>
    <col min="5906" max="5906" width="11.5703125" style="25" customWidth="1"/>
    <col min="5907" max="5907" width="2.85546875" style="25" customWidth="1"/>
    <col min="5908" max="5910" width="14.5703125" style="25" customWidth="1"/>
    <col min="5911" max="6144" width="33.140625" style="25"/>
    <col min="6145" max="6145" width="8" style="25" customWidth="1"/>
    <col min="6146" max="6146" width="6" style="25" customWidth="1"/>
    <col min="6147" max="6147" width="4.140625" style="25" customWidth="1"/>
    <col min="6148" max="6148" width="11.140625" style="25" customWidth="1"/>
    <col min="6149" max="6149" width="40.42578125" style="25" customWidth="1"/>
    <col min="6150" max="6151" width="0" style="25" hidden="1" customWidth="1"/>
    <col min="6152" max="6152" width="33.140625" style="25"/>
    <col min="6153" max="6153" width="22.140625" style="25" customWidth="1"/>
    <col min="6154" max="6154" width="19.5703125" style="25" customWidth="1"/>
    <col min="6155" max="6155" width="9.5703125" style="25" customWidth="1"/>
    <col min="6156" max="6156" width="10.140625" style="25" customWidth="1"/>
    <col min="6157" max="6157" width="8.140625" style="25" customWidth="1"/>
    <col min="6158" max="6158" width="8.42578125" style="25" customWidth="1"/>
    <col min="6159" max="6159" width="40.5703125" style="25" customWidth="1"/>
    <col min="6160" max="6160" width="11.42578125" style="25" customWidth="1"/>
    <col min="6161" max="6161" width="9.5703125" style="25" customWidth="1"/>
    <col min="6162" max="6162" width="11.5703125" style="25" customWidth="1"/>
    <col min="6163" max="6163" width="2.85546875" style="25" customWidth="1"/>
    <col min="6164" max="6166" width="14.5703125" style="25" customWidth="1"/>
    <col min="6167" max="6400" width="33.140625" style="25"/>
    <col min="6401" max="6401" width="8" style="25" customWidth="1"/>
    <col min="6402" max="6402" width="6" style="25" customWidth="1"/>
    <col min="6403" max="6403" width="4.140625" style="25" customWidth="1"/>
    <col min="6404" max="6404" width="11.140625" style="25" customWidth="1"/>
    <col min="6405" max="6405" width="40.42578125" style="25" customWidth="1"/>
    <col min="6406" max="6407" width="0" style="25" hidden="1" customWidth="1"/>
    <col min="6408" max="6408" width="33.140625" style="25"/>
    <col min="6409" max="6409" width="22.140625" style="25" customWidth="1"/>
    <col min="6410" max="6410" width="19.5703125" style="25" customWidth="1"/>
    <col min="6411" max="6411" width="9.5703125" style="25" customWidth="1"/>
    <col min="6412" max="6412" width="10.140625" style="25" customWidth="1"/>
    <col min="6413" max="6413" width="8.140625" style="25" customWidth="1"/>
    <col min="6414" max="6414" width="8.42578125" style="25" customWidth="1"/>
    <col min="6415" max="6415" width="40.5703125" style="25" customWidth="1"/>
    <col min="6416" max="6416" width="11.42578125" style="25" customWidth="1"/>
    <col min="6417" max="6417" width="9.5703125" style="25" customWidth="1"/>
    <col min="6418" max="6418" width="11.5703125" style="25" customWidth="1"/>
    <col min="6419" max="6419" width="2.85546875" style="25" customWidth="1"/>
    <col min="6420" max="6422" width="14.5703125" style="25" customWidth="1"/>
    <col min="6423" max="6656" width="33.140625" style="25"/>
    <col min="6657" max="6657" width="8" style="25" customWidth="1"/>
    <col min="6658" max="6658" width="6" style="25" customWidth="1"/>
    <col min="6659" max="6659" width="4.140625" style="25" customWidth="1"/>
    <col min="6660" max="6660" width="11.140625" style="25" customWidth="1"/>
    <col min="6661" max="6661" width="40.42578125" style="25" customWidth="1"/>
    <col min="6662" max="6663" width="0" style="25" hidden="1" customWidth="1"/>
    <col min="6664" max="6664" width="33.140625" style="25"/>
    <col min="6665" max="6665" width="22.140625" style="25" customWidth="1"/>
    <col min="6666" max="6666" width="19.5703125" style="25" customWidth="1"/>
    <col min="6667" max="6667" width="9.5703125" style="25" customWidth="1"/>
    <col min="6668" max="6668" width="10.140625" style="25" customWidth="1"/>
    <col min="6669" max="6669" width="8.140625" style="25" customWidth="1"/>
    <col min="6670" max="6670" width="8.42578125" style="25" customWidth="1"/>
    <col min="6671" max="6671" width="40.5703125" style="25" customWidth="1"/>
    <col min="6672" max="6672" width="11.42578125" style="25" customWidth="1"/>
    <col min="6673" max="6673" width="9.5703125" style="25" customWidth="1"/>
    <col min="6674" max="6674" width="11.5703125" style="25" customWidth="1"/>
    <col min="6675" max="6675" width="2.85546875" style="25" customWidth="1"/>
    <col min="6676" max="6678" width="14.5703125" style="25" customWidth="1"/>
    <col min="6679" max="6912" width="33.140625" style="25"/>
    <col min="6913" max="6913" width="8" style="25" customWidth="1"/>
    <col min="6914" max="6914" width="6" style="25" customWidth="1"/>
    <col min="6915" max="6915" width="4.140625" style="25" customWidth="1"/>
    <col min="6916" max="6916" width="11.140625" style="25" customWidth="1"/>
    <col min="6917" max="6917" width="40.42578125" style="25" customWidth="1"/>
    <col min="6918" max="6919" width="0" style="25" hidden="1" customWidth="1"/>
    <col min="6920" max="6920" width="33.140625" style="25"/>
    <col min="6921" max="6921" width="22.140625" style="25" customWidth="1"/>
    <col min="6922" max="6922" width="19.5703125" style="25" customWidth="1"/>
    <col min="6923" max="6923" width="9.5703125" style="25" customWidth="1"/>
    <col min="6924" max="6924" width="10.140625" style="25" customWidth="1"/>
    <col min="6925" max="6925" width="8.140625" style="25" customWidth="1"/>
    <col min="6926" max="6926" width="8.42578125" style="25" customWidth="1"/>
    <col min="6927" max="6927" width="40.5703125" style="25" customWidth="1"/>
    <col min="6928" max="6928" width="11.42578125" style="25" customWidth="1"/>
    <col min="6929" max="6929" width="9.5703125" style="25" customWidth="1"/>
    <col min="6930" max="6930" width="11.5703125" style="25" customWidth="1"/>
    <col min="6931" max="6931" width="2.85546875" style="25" customWidth="1"/>
    <col min="6932" max="6934" width="14.5703125" style="25" customWidth="1"/>
    <col min="6935" max="7168" width="33.140625" style="25"/>
    <col min="7169" max="7169" width="8" style="25" customWidth="1"/>
    <col min="7170" max="7170" width="6" style="25" customWidth="1"/>
    <col min="7171" max="7171" width="4.140625" style="25" customWidth="1"/>
    <col min="7172" max="7172" width="11.140625" style="25" customWidth="1"/>
    <col min="7173" max="7173" width="40.42578125" style="25" customWidth="1"/>
    <col min="7174" max="7175" width="0" style="25" hidden="1" customWidth="1"/>
    <col min="7176" max="7176" width="33.140625" style="25"/>
    <col min="7177" max="7177" width="22.140625" style="25" customWidth="1"/>
    <col min="7178" max="7178" width="19.5703125" style="25" customWidth="1"/>
    <col min="7179" max="7179" width="9.5703125" style="25" customWidth="1"/>
    <col min="7180" max="7180" width="10.140625" style="25" customWidth="1"/>
    <col min="7181" max="7181" width="8.140625" style="25" customWidth="1"/>
    <col min="7182" max="7182" width="8.42578125" style="25" customWidth="1"/>
    <col min="7183" max="7183" width="40.5703125" style="25" customWidth="1"/>
    <col min="7184" max="7184" width="11.42578125" style="25" customWidth="1"/>
    <col min="7185" max="7185" width="9.5703125" style="25" customWidth="1"/>
    <col min="7186" max="7186" width="11.5703125" style="25" customWidth="1"/>
    <col min="7187" max="7187" width="2.85546875" style="25" customWidth="1"/>
    <col min="7188" max="7190" width="14.5703125" style="25" customWidth="1"/>
    <col min="7191" max="7424" width="33.140625" style="25"/>
    <col min="7425" max="7425" width="8" style="25" customWidth="1"/>
    <col min="7426" max="7426" width="6" style="25" customWidth="1"/>
    <col min="7427" max="7427" width="4.140625" style="25" customWidth="1"/>
    <col min="7428" max="7428" width="11.140625" style="25" customWidth="1"/>
    <col min="7429" max="7429" width="40.42578125" style="25" customWidth="1"/>
    <col min="7430" max="7431" width="0" style="25" hidden="1" customWidth="1"/>
    <col min="7432" max="7432" width="33.140625" style="25"/>
    <col min="7433" max="7433" width="22.140625" style="25" customWidth="1"/>
    <col min="7434" max="7434" width="19.5703125" style="25" customWidth="1"/>
    <col min="7435" max="7435" width="9.5703125" style="25" customWidth="1"/>
    <col min="7436" max="7436" width="10.140625" style="25" customWidth="1"/>
    <col min="7437" max="7437" width="8.140625" style="25" customWidth="1"/>
    <col min="7438" max="7438" width="8.42578125" style="25" customWidth="1"/>
    <col min="7439" max="7439" width="40.5703125" style="25" customWidth="1"/>
    <col min="7440" max="7440" width="11.42578125" style="25" customWidth="1"/>
    <col min="7441" max="7441" width="9.5703125" style="25" customWidth="1"/>
    <col min="7442" max="7442" width="11.5703125" style="25" customWidth="1"/>
    <col min="7443" max="7443" width="2.85546875" style="25" customWidth="1"/>
    <col min="7444" max="7446" width="14.5703125" style="25" customWidth="1"/>
    <col min="7447" max="7680" width="33.140625" style="25"/>
    <col min="7681" max="7681" width="8" style="25" customWidth="1"/>
    <col min="7682" max="7682" width="6" style="25" customWidth="1"/>
    <col min="7683" max="7683" width="4.140625" style="25" customWidth="1"/>
    <col min="7684" max="7684" width="11.140625" style="25" customWidth="1"/>
    <col min="7685" max="7685" width="40.42578125" style="25" customWidth="1"/>
    <col min="7686" max="7687" width="0" style="25" hidden="1" customWidth="1"/>
    <col min="7688" max="7688" width="33.140625" style="25"/>
    <col min="7689" max="7689" width="22.140625" style="25" customWidth="1"/>
    <col min="7690" max="7690" width="19.5703125" style="25" customWidth="1"/>
    <col min="7691" max="7691" width="9.5703125" style="25" customWidth="1"/>
    <col min="7692" max="7692" width="10.140625" style="25" customWidth="1"/>
    <col min="7693" max="7693" width="8.140625" style="25" customWidth="1"/>
    <col min="7694" max="7694" width="8.42578125" style="25" customWidth="1"/>
    <col min="7695" max="7695" width="40.5703125" style="25" customWidth="1"/>
    <col min="7696" max="7696" width="11.42578125" style="25" customWidth="1"/>
    <col min="7697" max="7697" width="9.5703125" style="25" customWidth="1"/>
    <col min="7698" max="7698" width="11.5703125" style="25" customWidth="1"/>
    <col min="7699" max="7699" width="2.85546875" style="25" customWidth="1"/>
    <col min="7700" max="7702" width="14.5703125" style="25" customWidth="1"/>
    <col min="7703" max="7936" width="33.140625" style="25"/>
    <col min="7937" max="7937" width="8" style="25" customWidth="1"/>
    <col min="7938" max="7938" width="6" style="25" customWidth="1"/>
    <col min="7939" max="7939" width="4.140625" style="25" customWidth="1"/>
    <col min="7940" max="7940" width="11.140625" style="25" customWidth="1"/>
    <col min="7941" max="7941" width="40.42578125" style="25" customWidth="1"/>
    <col min="7942" max="7943" width="0" style="25" hidden="1" customWidth="1"/>
    <col min="7944" max="7944" width="33.140625" style="25"/>
    <col min="7945" max="7945" width="22.140625" style="25" customWidth="1"/>
    <col min="7946" max="7946" width="19.5703125" style="25" customWidth="1"/>
    <col min="7947" max="7947" width="9.5703125" style="25" customWidth="1"/>
    <col min="7948" max="7948" width="10.140625" style="25" customWidth="1"/>
    <col min="7949" max="7949" width="8.140625" style="25" customWidth="1"/>
    <col min="7950" max="7950" width="8.42578125" style="25" customWidth="1"/>
    <col min="7951" max="7951" width="40.5703125" style="25" customWidth="1"/>
    <col min="7952" max="7952" width="11.42578125" style="25" customWidth="1"/>
    <col min="7953" max="7953" width="9.5703125" style="25" customWidth="1"/>
    <col min="7954" max="7954" width="11.5703125" style="25" customWidth="1"/>
    <col min="7955" max="7955" width="2.85546875" style="25" customWidth="1"/>
    <col min="7956" max="7958" width="14.5703125" style="25" customWidth="1"/>
    <col min="7959" max="8192" width="33.140625" style="25"/>
    <col min="8193" max="8193" width="8" style="25" customWidth="1"/>
    <col min="8194" max="8194" width="6" style="25" customWidth="1"/>
    <col min="8195" max="8195" width="4.140625" style="25" customWidth="1"/>
    <col min="8196" max="8196" width="11.140625" style="25" customWidth="1"/>
    <col min="8197" max="8197" width="40.42578125" style="25" customWidth="1"/>
    <col min="8198" max="8199" width="0" style="25" hidden="1" customWidth="1"/>
    <col min="8200" max="8200" width="33.140625" style="25"/>
    <col min="8201" max="8201" width="22.140625" style="25" customWidth="1"/>
    <col min="8202" max="8202" width="19.5703125" style="25" customWidth="1"/>
    <col min="8203" max="8203" width="9.5703125" style="25" customWidth="1"/>
    <col min="8204" max="8204" width="10.140625" style="25" customWidth="1"/>
    <col min="8205" max="8205" width="8.140625" style="25" customWidth="1"/>
    <col min="8206" max="8206" width="8.42578125" style="25" customWidth="1"/>
    <col min="8207" max="8207" width="40.5703125" style="25" customWidth="1"/>
    <col min="8208" max="8208" width="11.42578125" style="25" customWidth="1"/>
    <col min="8209" max="8209" width="9.5703125" style="25" customWidth="1"/>
    <col min="8210" max="8210" width="11.5703125" style="25" customWidth="1"/>
    <col min="8211" max="8211" width="2.85546875" style="25" customWidth="1"/>
    <col min="8212" max="8214" width="14.5703125" style="25" customWidth="1"/>
    <col min="8215" max="8448" width="33.140625" style="25"/>
    <col min="8449" max="8449" width="8" style="25" customWidth="1"/>
    <col min="8450" max="8450" width="6" style="25" customWidth="1"/>
    <col min="8451" max="8451" width="4.140625" style="25" customWidth="1"/>
    <col min="8452" max="8452" width="11.140625" style="25" customWidth="1"/>
    <col min="8453" max="8453" width="40.42578125" style="25" customWidth="1"/>
    <col min="8454" max="8455" width="0" style="25" hidden="1" customWidth="1"/>
    <col min="8456" max="8456" width="33.140625" style="25"/>
    <col min="8457" max="8457" width="22.140625" style="25" customWidth="1"/>
    <col min="8458" max="8458" width="19.5703125" style="25" customWidth="1"/>
    <col min="8459" max="8459" width="9.5703125" style="25" customWidth="1"/>
    <col min="8460" max="8460" width="10.140625" style="25" customWidth="1"/>
    <col min="8461" max="8461" width="8.140625" style="25" customWidth="1"/>
    <col min="8462" max="8462" width="8.42578125" style="25" customWidth="1"/>
    <col min="8463" max="8463" width="40.5703125" style="25" customWidth="1"/>
    <col min="8464" max="8464" width="11.42578125" style="25" customWidth="1"/>
    <col min="8465" max="8465" width="9.5703125" style="25" customWidth="1"/>
    <col min="8466" max="8466" width="11.5703125" style="25" customWidth="1"/>
    <col min="8467" max="8467" width="2.85546875" style="25" customWidth="1"/>
    <col min="8468" max="8470" width="14.5703125" style="25" customWidth="1"/>
    <col min="8471" max="8704" width="33.140625" style="25"/>
    <col min="8705" max="8705" width="8" style="25" customWidth="1"/>
    <col min="8706" max="8706" width="6" style="25" customWidth="1"/>
    <col min="8707" max="8707" width="4.140625" style="25" customWidth="1"/>
    <col min="8708" max="8708" width="11.140625" style="25" customWidth="1"/>
    <col min="8709" max="8709" width="40.42578125" style="25" customWidth="1"/>
    <col min="8710" max="8711" width="0" style="25" hidden="1" customWidth="1"/>
    <col min="8712" max="8712" width="33.140625" style="25"/>
    <col min="8713" max="8713" width="22.140625" style="25" customWidth="1"/>
    <col min="8714" max="8714" width="19.5703125" style="25" customWidth="1"/>
    <col min="8715" max="8715" width="9.5703125" style="25" customWidth="1"/>
    <col min="8716" max="8716" width="10.140625" style="25" customWidth="1"/>
    <col min="8717" max="8717" width="8.140625" style="25" customWidth="1"/>
    <col min="8718" max="8718" width="8.42578125" style="25" customWidth="1"/>
    <col min="8719" max="8719" width="40.5703125" style="25" customWidth="1"/>
    <col min="8720" max="8720" width="11.42578125" style="25" customWidth="1"/>
    <col min="8721" max="8721" width="9.5703125" style="25" customWidth="1"/>
    <col min="8722" max="8722" width="11.5703125" style="25" customWidth="1"/>
    <col min="8723" max="8723" width="2.85546875" style="25" customWidth="1"/>
    <col min="8724" max="8726" width="14.5703125" style="25" customWidth="1"/>
    <col min="8727" max="8960" width="33.140625" style="25"/>
    <col min="8961" max="8961" width="8" style="25" customWidth="1"/>
    <col min="8962" max="8962" width="6" style="25" customWidth="1"/>
    <col min="8963" max="8963" width="4.140625" style="25" customWidth="1"/>
    <col min="8964" max="8964" width="11.140625" style="25" customWidth="1"/>
    <col min="8965" max="8965" width="40.42578125" style="25" customWidth="1"/>
    <col min="8966" max="8967" width="0" style="25" hidden="1" customWidth="1"/>
    <col min="8968" max="8968" width="33.140625" style="25"/>
    <col min="8969" max="8969" width="22.140625" style="25" customWidth="1"/>
    <col min="8970" max="8970" width="19.5703125" style="25" customWidth="1"/>
    <col min="8971" max="8971" width="9.5703125" style="25" customWidth="1"/>
    <col min="8972" max="8972" width="10.140625" style="25" customWidth="1"/>
    <col min="8973" max="8973" width="8.140625" style="25" customWidth="1"/>
    <col min="8974" max="8974" width="8.42578125" style="25" customWidth="1"/>
    <col min="8975" max="8975" width="40.5703125" style="25" customWidth="1"/>
    <col min="8976" max="8976" width="11.42578125" style="25" customWidth="1"/>
    <col min="8977" max="8977" width="9.5703125" style="25" customWidth="1"/>
    <col min="8978" max="8978" width="11.5703125" style="25" customWidth="1"/>
    <col min="8979" max="8979" width="2.85546875" style="25" customWidth="1"/>
    <col min="8980" max="8982" width="14.5703125" style="25" customWidth="1"/>
    <col min="8983" max="9216" width="33.140625" style="25"/>
    <col min="9217" max="9217" width="8" style="25" customWidth="1"/>
    <col min="9218" max="9218" width="6" style="25" customWidth="1"/>
    <col min="9219" max="9219" width="4.140625" style="25" customWidth="1"/>
    <col min="9220" max="9220" width="11.140625" style="25" customWidth="1"/>
    <col min="9221" max="9221" width="40.42578125" style="25" customWidth="1"/>
    <col min="9222" max="9223" width="0" style="25" hidden="1" customWidth="1"/>
    <col min="9224" max="9224" width="33.140625" style="25"/>
    <col min="9225" max="9225" width="22.140625" style="25" customWidth="1"/>
    <col min="9226" max="9226" width="19.5703125" style="25" customWidth="1"/>
    <col min="9227" max="9227" width="9.5703125" style="25" customWidth="1"/>
    <col min="9228" max="9228" width="10.140625" style="25" customWidth="1"/>
    <col min="9229" max="9229" width="8.140625" style="25" customWidth="1"/>
    <col min="9230" max="9230" width="8.42578125" style="25" customWidth="1"/>
    <col min="9231" max="9231" width="40.5703125" style="25" customWidth="1"/>
    <col min="9232" max="9232" width="11.42578125" style="25" customWidth="1"/>
    <col min="9233" max="9233" width="9.5703125" style="25" customWidth="1"/>
    <col min="9234" max="9234" width="11.5703125" style="25" customWidth="1"/>
    <col min="9235" max="9235" width="2.85546875" style="25" customWidth="1"/>
    <col min="9236" max="9238" width="14.5703125" style="25" customWidth="1"/>
    <col min="9239" max="9472" width="33.140625" style="25"/>
    <col min="9473" max="9473" width="8" style="25" customWidth="1"/>
    <col min="9474" max="9474" width="6" style="25" customWidth="1"/>
    <col min="9475" max="9475" width="4.140625" style="25" customWidth="1"/>
    <col min="9476" max="9476" width="11.140625" style="25" customWidth="1"/>
    <col min="9477" max="9477" width="40.42578125" style="25" customWidth="1"/>
    <col min="9478" max="9479" width="0" style="25" hidden="1" customWidth="1"/>
    <col min="9480" max="9480" width="33.140625" style="25"/>
    <col min="9481" max="9481" width="22.140625" style="25" customWidth="1"/>
    <col min="9482" max="9482" width="19.5703125" style="25" customWidth="1"/>
    <col min="9483" max="9483" width="9.5703125" style="25" customWidth="1"/>
    <col min="9484" max="9484" width="10.140625" style="25" customWidth="1"/>
    <col min="9485" max="9485" width="8.140625" style="25" customWidth="1"/>
    <col min="9486" max="9486" width="8.42578125" style="25" customWidth="1"/>
    <col min="9487" max="9487" width="40.5703125" style="25" customWidth="1"/>
    <col min="9488" max="9488" width="11.42578125" style="25" customWidth="1"/>
    <col min="9489" max="9489" width="9.5703125" style="25" customWidth="1"/>
    <col min="9490" max="9490" width="11.5703125" style="25" customWidth="1"/>
    <col min="9491" max="9491" width="2.85546875" style="25" customWidth="1"/>
    <col min="9492" max="9494" width="14.5703125" style="25" customWidth="1"/>
    <col min="9495" max="9728" width="33.140625" style="25"/>
    <col min="9729" max="9729" width="8" style="25" customWidth="1"/>
    <col min="9730" max="9730" width="6" style="25" customWidth="1"/>
    <col min="9731" max="9731" width="4.140625" style="25" customWidth="1"/>
    <col min="9732" max="9732" width="11.140625" style="25" customWidth="1"/>
    <col min="9733" max="9733" width="40.42578125" style="25" customWidth="1"/>
    <col min="9734" max="9735" width="0" style="25" hidden="1" customWidth="1"/>
    <col min="9736" max="9736" width="33.140625" style="25"/>
    <col min="9737" max="9737" width="22.140625" style="25" customWidth="1"/>
    <col min="9738" max="9738" width="19.5703125" style="25" customWidth="1"/>
    <col min="9739" max="9739" width="9.5703125" style="25" customWidth="1"/>
    <col min="9740" max="9740" width="10.140625" style="25" customWidth="1"/>
    <col min="9741" max="9741" width="8.140625" style="25" customWidth="1"/>
    <col min="9742" max="9742" width="8.42578125" style="25" customWidth="1"/>
    <col min="9743" max="9743" width="40.5703125" style="25" customWidth="1"/>
    <col min="9744" max="9744" width="11.42578125" style="25" customWidth="1"/>
    <col min="9745" max="9745" width="9.5703125" style="25" customWidth="1"/>
    <col min="9746" max="9746" width="11.5703125" style="25" customWidth="1"/>
    <col min="9747" max="9747" width="2.85546875" style="25" customWidth="1"/>
    <col min="9748" max="9750" width="14.5703125" style="25" customWidth="1"/>
    <col min="9751" max="9984" width="33.140625" style="25"/>
    <col min="9985" max="9985" width="8" style="25" customWidth="1"/>
    <col min="9986" max="9986" width="6" style="25" customWidth="1"/>
    <col min="9987" max="9987" width="4.140625" style="25" customWidth="1"/>
    <col min="9988" max="9988" width="11.140625" style="25" customWidth="1"/>
    <col min="9989" max="9989" width="40.42578125" style="25" customWidth="1"/>
    <col min="9990" max="9991" width="0" style="25" hidden="1" customWidth="1"/>
    <col min="9992" max="9992" width="33.140625" style="25"/>
    <col min="9993" max="9993" width="22.140625" style="25" customWidth="1"/>
    <col min="9994" max="9994" width="19.5703125" style="25" customWidth="1"/>
    <col min="9995" max="9995" width="9.5703125" style="25" customWidth="1"/>
    <col min="9996" max="9996" width="10.140625" style="25" customWidth="1"/>
    <col min="9997" max="9997" width="8.140625" style="25" customWidth="1"/>
    <col min="9998" max="9998" width="8.42578125" style="25" customWidth="1"/>
    <col min="9999" max="9999" width="40.5703125" style="25" customWidth="1"/>
    <col min="10000" max="10000" width="11.42578125" style="25" customWidth="1"/>
    <col min="10001" max="10001" width="9.5703125" style="25" customWidth="1"/>
    <col min="10002" max="10002" width="11.5703125" style="25" customWidth="1"/>
    <col min="10003" max="10003" width="2.85546875" style="25" customWidth="1"/>
    <col min="10004" max="10006" width="14.5703125" style="25" customWidth="1"/>
    <col min="10007" max="10240" width="33.140625" style="25"/>
    <col min="10241" max="10241" width="8" style="25" customWidth="1"/>
    <col min="10242" max="10242" width="6" style="25" customWidth="1"/>
    <col min="10243" max="10243" width="4.140625" style="25" customWidth="1"/>
    <col min="10244" max="10244" width="11.140625" style="25" customWidth="1"/>
    <col min="10245" max="10245" width="40.42578125" style="25" customWidth="1"/>
    <col min="10246" max="10247" width="0" style="25" hidden="1" customWidth="1"/>
    <col min="10248" max="10248" width="33.140625" style="25"/>
    <col min="10249" max="10249" width="22.140625" style="25" customWidth="1"/>
    <col min="10250" max="10250" width="19.5703125" style="25" customWidth="1"/>
    <col min="10251" max="10251" width="9.5703125" style="25" customWidth="1"/>
    <col min="10252" max="10252" width="10.140625" style="25" customWidth="1"/>
    <col min="10253" max="10253" width="8.140625" style="25" customWidth="1"/>
    <col min="10254" max="10254" width="8.42578125" style="25" customWidth="1"/>
    <col min="10255" max="10255" width="40.5703125" style="25" customWidth="1"/>
    <col min="10256" max="10256" width="11.42578125" style="25" customWidth="1"/>
    <col min="10257" max="10257" width="9.5703125" style="25" customWidth="1"/>
    <col min="10258" max="10258" width="11.5703125" style="25" customWidth="1"/>
    <col min="10259" max="10259" width="2.85546875" style="25" customWidth="1"/>
    <col min="10260" max="10262" width="14.5703125" style="25" customWidth="1"/>
    <col min="10263" max="10496" width="33.140625" style="25"/>
    <col min="10497" max="10497" width="8" style="25" customWidth="1"/>
    <col min="10498" max="10498" width="6" style="25" customWidth="1"/>
    <col min="10499" max="10499" width="4.140625" style="25" customWidth="1"/>
    <col min="10500" max="10500" width="11.140625" style="25" customWidth="1"/>
    <col min="10501" max="10501" width="40.42578125" style="25" customWidth="1"/>
    <col min="10502" max="10503" width="0" style="25" hidden="1" customWidth="1"/>
    <col min="10504" max="10504" width="33.140625" style="25"/>
    <col min="10505" max="10505" width="22.140625" style="25" customWidth="1"/>
    <col min="10506" max="10506" width="19.5703125" style="25" customWidth="1"/>
    <col min="10507" max="10507" width="9.5703125" style="25" customWidth="1"/>
    <col min="10508" max="10508" width="10.140625" style="25" customWidth="1"/>
    <col min="10509" max="10509" width="8.140625" style="25" customWidth="1"/>
    <col min="10510" max="10510" width="8.42578125" style="25" customWidth="1"/>
    <col min="10511" max="10511" width="40.5703125" style="25" customWidth="1"/>
    <col min="10512" max="10512" width="11.42578125" style="25" customWidth="1"/>
    <col min="10513" max="10513" width="9.5703125" style="25" customWidth="1"/>
    <col min="10514" max="10514" width="11.5703125" style="25" customWidth="1"/>
    <col min="10515" max="10515" width="2.85546875" style="25" customWidth="1"/>
    <col min="10516" max="10518" width="14.5703125" style="25" customWidth="1"/>
    <col min="10519" max="10752" width="33.140625" style="25"/>
    <col min="10753" max="10753" width="8" style="25" customWidth="1"/>
    <col min="10754" max="10754" width="6" style="25" customWidth="1"/>
    <col min="10755" max="10755" width="4.140625" style="25" customWidth="1"/>
    <col min="10756" max="10756" width="11.140625" style="25" customWidth="1"/>
    <col min="10757" max="10757" width="40.42578125" style="25" customWidth="1"/>
    <col min="10758" max="10759" width="0" style="25" hidden="1" customWidth="1"/>
    <col min="10760" max="10760" width="33.140625" style="25"/>
    <col min="10761" max="10761" width="22.140625" style="25" customWidth="1"/>
    <col min="10762" max="10762" width="19.5703125" style="25" customWidth="1"/>
    <col min="10763" max="10763" width="9.5703125" style="25" customWidth="1"/>
    <col min="10764" max="10764" width="10.140625" style="25" customWidth="1"/>
    <col min="10765" max="10765" width="8.140625" style="25" customWidth="1"/>
    <col min="10766" max="10766" width="8.42578125" style="25" customWidth="1"/>
    <col min="10767" max="10767" width="40.5703125" style="25" customWidth="1"/>
    <col min="10768" max="10768" width="11.42578125" style="25" customWidth="1"/>
    <col min="10769" max="10769" width="9.5703125" style="25" customWidth="1"/>
    <col min="10770" max="10770" width="11.5703125" style="25" customWidth="1"/>
    <col min="10771" max="10771" width="2.85546875" style="25" customWidth="1"/>
    <col min="10772" max="10774" width="14.5703125" style="25" customWidth="1"/>
    <col min="10775" max="11008" width="33.140625" style="25"/>
    <col min="11009" max="11009" width="8" style="25" customWidth="1"/>
    <col min="11010" max="11010" width="6" style="25" customWidth="1"/>
    <col min="11011" max="11011" width="4.140625" style="25" customWidth="1"/>
    <col min="11012" max="11012" width="11.140625" style="25" customWidth="1"/>
    <col min="11013" max="11013" width="40.42578125" style="25" customWidth="1"/>
    <col min="11014" max="11015" width="0" style="25" hidden="1" customWidth="1"/>
    <col min="11016" max="11016" width="33.140625" style="25"/>
    <col min="11017" max="11017" width="22.140625" style="25" customWidth="1"/>
    <col min="11018" max="11018" width="19.5703125" style="25" customWidth="1"/>
    <col min="11019" max="11019" width="9.5703125" style="25" customWidth="1"/>
    <col min="11020" max="11020" width="10.140625" style="25" customWidth="1"/>
    <col min="11021" max="11021" width="8.140625" style="25" customWidth="1"/>
    <col min="11022" max="11022" width="8.42578125" style="25" customWidth="1"/>
    <col min="11023" max="11023" width="40.5703125" style="25" customWidth="1"/>
    <col min="11024" max="11024" width="11.42578125" style="25" customWidth="1"/>
    <col min="11025" max="11025" width="9.5703125" style="25" customWidth="1"/>
    <col min="11026" max="11026" width="11.5703125" style="25" customWidth="1"/>
    <col min="11027" max="11027" width="2.85546875" style="25" customWidth="1"/>
    <col min="11028" max="11030" width="14.5703125" style="25" customWidth="1"/>
    <col min="11031" max="11264" width="33.140625" style="25"/>
    <col min="11265" max="11265" width="8" style="25" customWidth="1"/>
    <col min="11266" max="11266" width="6" style="25" customWidth="1"/>
    <col min="11267" max="11267" width="4.140625" style="25" customWidth="1"/>
    <col min="11268" max="11268" width="11.140625" style="25" customWidth="1"/>
    <col min="11269" max="11269" width="40.42578125" style="25" customWidth="1"/>
    <col min="11270" max="11271" width="0" style="25" hidden="1" customWidth="1"/>
    <col min="11272" max="11272" width="33.140625" style="25"/>
    <col min="11273" max="11273" width="22.140625" style="25" customWidth="1"/>
    <col min="11274" max="11274" width="19.5703125" style="25" customWidth="1"/>
    <col min="11275" max="11275" width="9.5703125" style="25" customWidth="1"/>
    <col min="11276" max="11276" width="10.140625" style="25" customWidth="1"/>
    <col min="11277" max="11277" width="8.140625" style="25" customWidth="1"/>
    <col min="11278" max="11278" width="8.42578125" style="25" customWidth="1"/>
    <col min="11279" max="11279" width="40.5703125" style="25" customWidth="1"/>
    <col min="11280" max="11280" width="11.42578125" style="25" customWidth="1"/>
    <col min="11281" max="11281" width="9.5703125" style="25" customWidth="1"/>
    <col min="11282" max="11282" width="11.5703125" style="25" customWidth="1"/>
    <col min="11283" max="11283" width="2.85546875" style="25" customWidth="1"/>
    <col min="11284" max="11286" width="14.5703125" style="25" customWidth="1"/>
    <col min="11287" max="11520" width="33.140625" style="25"/>
    <col min="11521" max="11521" width="8" style="25" customWidth="1"/>
    <col min="11522" max="11522" width="6" style="25" customWidth="1"/>
    <col min="11523" max="11523" width="4.140625" style="25" customWidth="1"/>
    <col min="11524" max="11524" width="11.140625" style="25" customWidth="1"/>
    <col min="11525" max="11525" width="40.42578125" style="25" customWidth="1"/>
    <col min="11526" max="11527" width="0" style="25" hidden="1" customWidth="1"/>
    <col min="11528" max="11528" width="33.140625" style="25"/>
    <col min="11529" max="11529" width="22.140625" style="25" customWidth="1"/>
    <col min="11530" max="11530" width="19.5703125" style="25" customWidth="1"/>
    <col min="11531" max="11531" width="9.5703125" style="25" customWidth="1"/>
    <col min="11532" max="11532" width="10.140625" style="25" customWidth="1"/>
    <col min="11533" max="11533" width="8.140625" style="25" customWidth="1"/>
    <col min="11534" max="11534" width="8.42578125" style="25" customWidth="1"/>
    <col min="11535" max="11535" width="40.5703125" style="25" customWidth="1"/>
    <col min="11536" max="11536" width="11.42578125" style="25" customWidth="1"/>
    <col min="11537" max="11537" width="9.5703125" style="25" customWidth="1"/>
    <col min="11538" max="11538" width="11.5703125" style="25" customWidth="1"/>
    <col min="11539" max="11539" width="2.85546875" style="25" customWidth="1"/>
    <col min="11540" max="11542" width="14.5703125" style="25" customWidth="1"/>
    <col min="11543" max="11776" width="33.140625" style="25"/>
    <col min="11777" max="11777" width="8" style="25" customWidth="1"/>
    <col min="11778" max="11778" width="6" style="25" customWidth="1"/>
    <col min="11779" max="11779" width="4.140625" style="25" customWidth="1"/>
    <col min="11780" max="11780" width="11.140625" style="25" customWidth="1"/>
    <col min="11781" max="11781" width="40.42578125" style="25" customWidth="1"/>
    <col min="11782" max="11783" width="0" style="25" hidden="1" customWidth="1"/>
    <col min="11784" max="11784" width="33.140625" style="25"/>
    <col min="11785" max="11785" width="22.140625" style="25" customWidth="1"/>
    <col min="11786" max="11786" width="19.5703125" style="25" customWidth="1"/>
    <col min="11787" max="11787" width="9.5703125" style="25" customWidth="1"/>
    <col min="11788" max="11788" width="10.140625" style="25" customWidth="1"/>
    <col min="11789" max="11789" width="8.140625" style="25" customWidth="1"/>
    <col min="11790" max="11790" width="8.42578125" style="25" customWidth="1"/>
    <col min="11791" max="11791" width="40.5703125" style="25" customWidth="1"/>
    <col min="11792" max="11792" width="11.42578125" style="25" customWidth="1"/>
    <col min="11793" max="11793" width="9.5703125" style="25" customWidth="1"/>
    <col min="11794" max="11794" width="11.5703125" style="25" customWidth="1"/>
    <col min="11795" max="11795" width="2.85546875" style="25" customWidth="1"/>
    <col min="11796" max="11798" width="14.5703125" style="25" customWidth="1"/>
    <col min="11799" max="12032" width="33.140625" style="25"/>
    <col min="12033" max="12033" width="8" style="25" customWidth="1"/>
    <col min="12034" max="12034" width="6" style="25" customWidth="1"/>
    <col min="12035" max="12035" width="4.140625" style="25" customWidth="1"/>
    <col min="12036" max="12036" width="11.140625" style="25" customWidth="1"/>
    <col min="12037" max="12037" width="40.42578125" style="25" customWidth="1"/>
    <col min="12038" max="12039" width="0" style="25" hidden="1" customWidth="1"/>
    <col min="12040" max="12040" width="33.140625" style="25"/>
    <col min="12041" max="12041" width="22.140625" style="25" customWidth="1"/>
    <col min="12042" max="12042" width="19.5703125" style="25" customWidth="1"/>
    <col min="12043" max="12043" width="9.5703125" style="25" customWidth="1"/>
    <col min="12044" max="12044" width="10.140625" style="25" customWidth="1"/>
    <col min="12045" max="12045" width="8.140625" style="25" customWidth="1"/>
    <col min="12046" max="12046" width="8.42578125" style="25" customWidth="1"/>
    <col min="12047" max="12047" width="40.5703125" style="25" customWidth="1"/>
    <col min="12048" max="12048" width="11.42578125" style="25" customWidth="1"/>
    <col min="12049" max="12049" width="9.5703125" style="25" customWidth="1"/>
    <col min="12050" max="12050" width="11.5703125" style="25" customWidth="1"/>
    <col min="12051" max="12051" width="2.85546875" style="25" customWidth="1"/>
    <col min="12052" max="12054" width="14.5703125" style="25" customWidth="1"/>
    <col min="12055" max="12288" width="33.140625" style="25"/>
    <col min="12289" max="12289" width="8" style="25" customWidth="1"/>
    <col min="12290" max="12290" width="6" style="25" customWidth="1"/>
    <col min="12291" max="12291" width="4.140625" style="25" customWidth="1"/>
    <col min="12292" max="12292" width="11.140625" style="25" customWidth="1"/>
    <col min="12293" max="12293" width="40.42578125" style="25" customWidth="1"/>
    <col min="12294" max="12295" width="0" style="25" hidden="1" customWidth="1"/>
    <col min="12296" max="12296" width="33.140625" style="25"/>
    <col min="12297" max="12297" width="22.140625" style="25" customWidth="1"/>
    <col min="12298" max="12298" width="19.5703125" style="25" customWidth="1"/>
    <col min="12299" max="12299" width="9.5703125" style="25" customWidth="1"/>
    <col min="12300" max="12300" width="10.140625" style="25" customWidth="1"/>
    <col min="12301" max="12301" width="8.140625" style="25" customWidth="1"/>
    <col min="12302" max="12302" width="8.42578125" style="25" customWidth="1"/>
    <col min="12303" max="12303" width="40.5703125" style="25" customWidth="1"/>
    <col min="12304" max="12304" width="11.42578125" style="25" customWidth="1"/>
    <col min="12305" max="12305" width="9.5703125" style="25" customWidth="1"/>
    <col min="12306" max="12306" width="11.5703125" style="25" customWidth="1"/>
    <col min="12307" max="12307" width="2.85546875" style="25" customWidth="1"/>
    <col min="12308" max="12310" width="14.5703125" style="25" customWidth="1"/>
    <col min="12311" max="12544" width="33.140625" style="25"/>
    <col min="12545" max="12545" width="8" style="25" customWidth="1"/>
    <col min="12546" max="12546" width="6" style="25" customWidth="1"/>
    <col min="12547" max="12547" width="4.140625" style="25" customWidth="1"/>
    <col min="12548" max="12548" width="11.140625" style="25" customWidth="1"/>
    <col min="12549" max="12549" width="40.42578125" style="25" customWidth="1"/>
    <col min="12550" max="12551" width="0" style="25" hidden="1" customWidth="1"/>
    <col min="12552" max="12552" width="33.140625" style="25"/>
    <col min="12553" max="12553" width="22.140625" style="25" customWidth="1"/>
    <col min="12554" max="12554" width="19.5703125" style="25" customWidth="1"/>
    <col min="12555" max="12555" width="9.5703125" style="25" customWidth="1"/>
    <col min="12556" max="12556" width="10.140625" style="25" customWidth="1"/>
    <col min="12557" max="12557" width="8.140625" style="25" customWidth="1"/>
    <col min="12558" max="12558" width="8.42578125" style="25" customWidth="1"/>
    <col min="12559" max="12559" width="40.5703125" style="25" customWidth="1"/>
    <col min="12560" max="12560" width="11.42578125" style="25" customWidth="1"/>
    <col min="12561" max="12561" width="9.5703125" style="25" customWidth="1"/>
    <col min="12562" max="12562" width="11.5703125" style="25" customWidth="1"/>
    <col min="12563" max="12563" width="2.85546875" style="25" customWidth="1"/>
    <col min="12564" max="12566" width="14.5703125" style="25" customWidth="1"/>
    <col min="12567" max="12800" width="33.140625" style="25"/>
    <col min="12801" max="12801" width="8" style="25" customWidth="1"/>
    <col min="12802" max="12802" width="6" style="25" customWidth="1"/>
    <col min="12803" max="12803" width="4.140625" style="25" customWidth="1"/>
    <col min="12804" max="12804" width="11.140625" style="25" customWidth="1"/>
    <col min="12805" max="12805" width="40.42578125" style="25" customWidth="1"/>
    <col min="12806" max="12807" width="0" style="25" hidden="1" customWidth="1"/>
    <col min="12808" max="12808" width="33.140625" style="25"/>
    <col min="12809" max="12809" width="22.140625" style="25" customWidth="1"/>
    <col min="12810" max="12810" width="19.5703125" style="25" customWidth="1"/>
    <col min="12811" max="12811" width="9.5703125" style="25" customWidth="1"/>
    <col min="12812" max="12812" width="10.140625" style="25" customWidth="1"/>
    <col min="12813" max="12813" width="8.140625" style="25" customWidth="1"/>
    <col min="12814" max="12814" width="8.42578125" style="25" customWidth="1"/>
    <col min="12815" max="12815" width="40.5703125" style="25" customWidth="1"/>
    <col min="12816" max="12816" width="11.42578125" style="25" customWidth="1"/>
    <col min="12817" max="12817" width="9.5703125" style="25" customWidth="1"/>
    <col min="12818" max="12818" width="11.5703125" style="25" customWidth="1"/>
    <col min="12819" max="12819" width="2.85546875" style="25" customWidth="1"/>
    <col min="12820" max="12822" width="14.5703125" style="25" customWidth="1"/>
    <col min="12823" max="13056" width="33.140625" style="25"/>
    <col min="13057" max="13057" width="8" style="25" customWidth="1"/>
    <col min="13058" max="13058" width="6" style="25" customWidth="1"/>
    <col min="13059" max="13059" width="4.140625" style="25" customWidth="1"/>
    <col min="13060" max="13060" width="11.140625" style="25" customWidth="1"/>
    <col min="13061" max="13061" width="40.42578125" style="25" customWidth="1"/>
    <col min="13062" max="13063" width="0" style="25" hidden="1" customWidth="1"/>
    <col min="13064" max="13064" width="33.140625" style="25"/>
    <col min="13065" max="13065" width="22.140625" style="25" customWidth="1"/>
    <col min="13066" max="13066" width="19.5703125" style="25" customWidth="1"/>
    <col min="13067" max="13067" width="9.5703125" style="25" customWidth="1"/>
    <col min="13068" max="13068" width="10.140625" style="25" customWidth="1"/>
    <col min="13069" max="13069" width="8.140625" style="25" customWidth="1"/>
    <col min="13070" max="13070" width="8.42578125" style="25" customWidth="1"/>
    <col min="13071" max="13071" width="40.5703125" style="25" customWidth="1"/>
    <col min="13072" max="13072" width="11.42578125" style="25" customWidth="1"/>
    <col min="13073" max="13073" width="9.5703125" style="25" customWidth="1"/>
    <col min="13074" max="13074" width="11.5703125" style="25" customWidth="1"/>
    <col min="13075" max="13075" width="2.85546875" style="25" customWidth="1"/>
    <col min="13076" max="13078" width="14.5703125" style="25" customWidth="1"/>
    <col min="13079" max="13312" width="33.140625" style="25"/>
    <col min="13313" max="13313" width="8" style="25" customWidth="1"/>
    <col min="13314" max="13314" width="6" style="25" customWidth="1"/>
    <col min="13315" max="13315" width="4.140625" style="25" customWidth="1"/>
    <col min="13316" max="13316" width="11.140625" style="25" customWidth="1"/>
    <col min="13317" max="13317" width="40.42578125" style="25" customWidth="1"/>
    <col min="13318" max="13319" width="0" style="25" hidden="1" customWidth="1"/>
    <col min="13320" max="13320" width="33.140625" style="25"/>
    <col min="13321" max="13321" width="22.140625" style="25" customWidth="1"/>
    <col min="13322" max="13322" width="19.5703125" style="25" customWidth="1"/>
    <col min="13323" max="13323" width="9.5703125" style="25" customWidth="1"/>
    <col min="13324" max="13324" width="10.140625" style="25" customWidth="1"/>
    <col min="13325" max="13325" width="8.140625" style="25" customWidth="1"/>
    <col min="13326" max="13326" width="8.42578125" style="25" customWidth="1"/>
    <col min="13327" max="13327" width="40.5703125" style="25" customWidth="1"/>
    <col min="13328" max="13328" width="11.42578125" style="25" customWidth="1"/>
    <col min="13329" max="13329" width="9.5703125" style="25" customWidth="1"/>
    <col min="13330" max="13330" width="11.5703125" style="25" customWidth="1"/>
    <col min="13331" max="13331" width="2.85546875" style="25" customWidth="1"/>
    <col min="13332" max="13334" width="14.5703125" style="25" customWidth="1"/>
    <col min="13335" max="13568" width="33.140625" style="25"/>
    <col min="13569" max="13569" width="8" style="25" customWidth="1"/>
    <col min="13570" max="13570" width="6" style="25" customWidth="1"/>
    <col min="13571" max="13571" width="4.140625" style="25" customWidth="1"/>
    <col min="13572" max="13572" width="11.140625" style="25" customWidth="1"/>
    <col min="13573" max="13573" width="40.42578125" style="25" customWidth="1"/>
    <col min="13574" max="13575" width="0" style="25" hidden="1" customWidth="1"/>
    <col min="13576" max="13576" width="33.140625" style="25"/>
    <col min="13577" max="13577" width="22.140625" style="25" customWidth="1"/>
    <col min="13578" max="13578" width="19.5703125" style="25" customWidth="1"/>
    <col min="13579" max="13579" width="9.5703125" style="25" customWidth="1"/>
    <col min="13580" max="13580" width="10.140625" style="25" customWidth="1"/>
    <col min="13581" max="13581" width="8.140625" style="25" customWidth="1"/>
    <col min="13582" max="13582" width="8.42578125" style="25" customWidth="1"/>
    <col min="13583" max="13583" width="40.5703125" style="25" customWidth="1"/>
    <col min="13584" max="13584" width="11.42578125" style="25" customWidth="1"/>
    <col min="13585" max="13585" width="9.5703125" style="25" customWidth="1"/>
    <col min="13586" max="13586" width="11.5703125" style="25" customWidth="1"/>
    <col min="13587" max="13587" width="2.85546875" style="25" customWidth="1"/>
    <col min="13588" max="13590" width="14.5703125" style="25" customWidth="1"/>
    <col min="13591" max="13824" width="33.140625" style="25"/>
    <col min="13825" max="13825" width="8" style="25" customWidth="1"/>
    <col min="13826" max="13826" width="6" style="25" customWidth="1"/>
    <col min="13827" max="13827" width="4.140625" style="25" customWidth="1"/>
    <col min="13828" max="13828" width="11.140625" style="25" customWidth="1"/>
    <col min="13829" max="13829" width="40.42578125" style="25" customWidth="1"/>
    <col min="13830" max="13831" width="0" style="25" hidden="1" customWidth="1"/>
    <col min="13832" max="13832" width="33.140625" style="25"/>
    <col min="13833" max="13833" width="22.140625" style="25" customWidth="1"/>
    <col min="13834" max="13834" width="19.5703125" style="25" customWidth="1"/>
    <col min="13835" max="13835" width="9.5703125" style="25" customWidth="1"/>
    <col min="13836" max="13836" width="10.140625" style="25" customWidth="1"/>
    <col min="13837" max="13837" width="8.140625" style="25" customWidth="1"/>
    <col min="13838" max="13838" width="8.42578125" style="25" customWidth="1"/>
    <col min="13839" max="13839" width="40.5703125" style="25" customWidth="1"/>
    <col min="13840" max="13840" width="11.42578125" style="25" customWidth="1"/>
    <col min="13841" max="13841" width="9.5703125" style="25" customWidth="1"/>
    <col min="13842" max="13842" width="11.5703125" style="25" customWidth="1"/>
    <col min="13843" max="13843" width="2.85546875" style="25" customWidth="1"/>
    <col min="13844" max="13846" width="14.5703125" style="25" customWidth="1"/>
    <col min="13847" max="14080" width="33.140625" style="25"/>
    <col min="14081" max="14081" width="8" style="25" customWidth="1"/>
    <col min="14082" max="14082" width="6" style="25" customWidth="1"/>
    <col min="14083" max="14083" width="4.140625" style="25" customWidth="1"/>
    <col min="14084" max="14084" width="11.140625" style="25" customWidth="1"/>
    <col min="14085" max="14085" width="40.42578125" style="25" customWidth="1"/>
    <col min="14086" max="14087" width="0" style="25" hidden="1" customWidth="1"/>
    <col min="14088" max="14088" width="33.140625" style="25"/>
    <col min="14089" max="14089" width="22.140625" style="25" customWidth="1"/>
    <col min="14090" max="14090" width="19.5703125" style="25" customWidth="1"/>
    <col min="14091" max="14091" width="9.5703125" style="25" customWidth="1"/>
    <col min="14092" max="14092" width="10.140625" style="25" customWidth="1"/>
    <col min="14093" max="14093" width="8.140625" style="25" customWidth="1"/>
    <col min="14094" max="14094" width="8.42578125" style="25" customWidth="1"/>
    <col min="14095" max="14095" width="40.5703125" style="25" customWidth="1"/>
    <col min="14096" max="14096" width="11.42578125" style="25" customWidth="1"/>
    <col min="14097" max="14097" width="9.5703125" style="25" customWidth="1"/>
    <col min="14098" max="14098" width="11.5703125" style="25" customWidth="1"/>
    <col min="14099" max="14099" width="2.85546875" style="25" customWidth="1"/>
    <col min="14100" max="14102" width="14.5703125" style="25" customWidth="1"/>
    <col min="14103" max="14336" width="33.140625" style="25"/>
    <col min="14337" max="14337" width="8" style="25" customWidth="1"/>
    <col min="14338" max="14338" width="6" style="25" customWidth="1"/>
    <col min="14339" max="14339" width="4.140625" style="25" customWidth="1"/>
    <col min="14340" max="14340" width="11.140625" style="25" customWidth="1"/>
    <col min="14341" max="14341" width="40.42578125" style="25" customWidth="1"/>
    <col min="14342" max="14343" width="0" style="25" hidden="1" customWidth="1"/>
    <col min="14344" max="14344" width="33.140625" style="25"/>
    <col min="14345" max="14345" width="22.140625" style="25" customWidth="1"/>
    <col min="14346" max="14346" width="19.5703125" style="25" customWidth="1"/>
    <col min="14347" max="14347" width="9.5703125" style="25" customWidth="1"/>
    <col min="14348" max="14348" width="10.140625" style="25" customWidth="1"/>
    <col min="14349" max="14349" width="8.140625" style="25" customWidth="1"/>
    <col min="14350" max="14350" width="8.42578125" style="25" customWidth="1"/>
    <col min="14351" max="14351" width="40.5703125" style="25" customWidth="1"/>
    <col min="14352" max="14352" width="11.42578125" style="25" customWidth="1"/>
    <col min="14353" max="14353" width="9.5703125" style="25" customWidth="1"/>
    <col min="14354" max="14354" width="11.5703125" style="25" customWidth="1"/>
    <col min="14355" max="14355" width="2.85546875" style="25" customWidth="1"/>
    <col min="14356" max="14358" width="14.5703125" style="25" customWidth="1"/>
    <col min="14359" max="14592" width="33.140625" style="25"/>
    <col min="14593" max="14593" width="8" style="25" customWidth="1"/>
    <col min="14594" max="14594" width="6" style="25" customWidth="1"/>
    <col min="14595" max="14595" width="4.140625" style="25" customWidth="1"/>
    <col min="14596" max="14596" width="11.140625" style="25" customWidth="1"/>
    <col min="14597" max="14597" width="40.42578125" style="25" customWidth="1"/>
    <col min="14598" max="14599" width="0" style="25" hidden="1" customWidth="1"/>
    <col min="14600" max="14600" width="33.140625" style="25"/>
    <col min="14601" max="14601" width="22.140625" style="25" customWidth="1"/>
    <col min="14602" max="14602" width="19.5703125" style="25" customWidth="1"/>
    <col min="14603" max="14603" width="9.5703125" style="25" customWidth="1"/>
    <col min="14604" max="14604" width="10.140625" style="25" customWidth="1"/>
    <col min="14605" max="14605" width="8.140625" style="25" customWidth="1"/>
    <col min="14606" max="14606" width="8.42578125" style="25" customWidth="1"/>
    <col min="14607" max="14607" width="40.5703125" style="25" customWidth="1"/>
    <col min="14608" max="14608" width="11.42578125" style="25" customWidth="1"/>
    <col min="14609" max="14609" width="9.5703125" style="25" customWidth="1"/>
    <col min="14610" max="14610" width="11.5703125" style="25" customWidth="1"/>
    <col min="14611" max="14611" width="2.85546875" style="25" customWidth="1"/>
    <col min="14612" max="14614" width="14.5703125" style="25" customWidth="1"/>
    <col min="14615" max="14848" width="33.140625" style="25"/>
    <col min="14849" max="14849" width="8" style="25" customWidth="1"/>
    <col min="14850" max="14850" width="6" style="25" customWidth="1"/>
    <col min="14851" max="14851" width="4.140625" style="25" customWidth="1"/>
    <col min="14852" max="14852" width="11.140625" style="25" customWidth="1"/>
    <col min="14853" max="14853" width="40.42578125" style="25" customWidth="1"/>
    <col min="14854" max="14855" width="0" style="25" hidden="1" customWidth="1"/>
    <col min="14856" max="14856" width="33.140625" style="25"/>
    <col min="14857" max="14857" width="22.140625" style="25" customWidth="1"/>
    <col min="14858" max="14858" width="19.5703125" style="25" customWidth="1"/>
    <col min="14859" max="14859" width="9.5703125" style="25" customWidth="1"/>
    <col min="14860" max="14860" width="10.140625" style="25" customWidth="1"/>
    <col min="14861" max="14861" width="8.140625" style="25" customWidth="1"/>
    <col min="14862" max="14862" width="8.42578125" style="25" customWidth="1"/>
    <col min="14863" max="14863" width="40.5703125" style="25" customWidth="1"/>
    <col min="14864" max="14864" width="11.42578125" style="25" customWidth="1"/>
    <col min="14865" max="14865" width="9.5703125" style="25" customWidth="1"/>
    <col min="14866" max="14866" width="11.5703125" style="25" customWidth="1"/>
    <col min="14867" max="14867" width="2.85546875" style="25" customWidth="1"/>
    <col min="14868" max="14870" width="14.5703125" style="25" customWidth="1"/>
    <col min="14871" max="15104" width="33.140625" style="25"/>
    <col min="15105" max="15105" width="8" style="25" customWidth="1"/>
    <col min="15106" max="15106" width="6" style="25" customWidth="1"/>
    <col min="15107" max="15107" width="4.140625" style="25" customWidth="1"/>
    <col min="15108" max="15108" width="11.140625" style="25" customWidth="1"/>
    <col min="15109" max="15109" width="40.42578125" style="25" customWidth="1"/>
    <col min="15110" max="15111" width="0" style="25" hidden="1" customWidth="1"/>
    <col min="15112" max="15112" width="33.140625" style="25"/>
    <col min="15113" max="15113" width="22.140625" style="25" customWidth="1"/>
    <col min="15114" max="15114" width="19.5703125" style="25" customWidth="1"/>
    <col min="15115" max="15115" width="9.5703125" style="25" customWidth="1"/>
    <col min="15116" max="15116" width="10.140625" style="25" customWidth="1"/>
    <col min="15117" max="15117" width="8.140625" style="25" customWidth="1"/>
    <col min="15118" max="15118" width="8.42578125" style="25" customWidth="1"/>
    <col min="15119" max="15119" width="40.5703125" style="25" customWidth="1"/>
    <col min="15120" max="15120" width="11.42578125" style="25" customWidth="1"/>
    <col min="15121" max="15121" width="9.5703125" style="25" customWidth="1"/>
    <col min="15122" max="15122" width="11.5703125" style="25" customWidth="1"/>
    <col min="15123" max="15123" width="2.85546875" style="25" customWidth="1"/>
    <col min="15124" max="15126" width="14.5703125" style="25" customWidth="1"/>
    <col min="15127" max="15360" width="33.140625" style="25"/>
    <col min="15361" max="15361" width="8" style="25" customWidth="1"/>
    <col min="15362" max="15362" width="6" style="25" customWidth="1"/>
    <col min="15363" max="15363" width="4.140625" style="25" customWidth="1"/>
    <col min="15364" max="15364" width="11.140625" style="25" customWidth="1"/>
    <col min="15365" max="15365" width="40.42578125" style="25" customWidth="1"/>
    <col min="15366" max="15367" width="0" style="25" hidden="1" customWidth="1"/>
    <col min="15368" max="15368" width="33.140625" style="25"/>
    <col min="15369" max="15369" width="22.140625" style="25" customWidth="1"/>
    <col min="15370" max="15370" width="19.5703125" style="25" customWidth="1"/>
    <col min="15371" max="15371" width="9.5703125" style="25" customWidth="1"/>
    <col min="15372" max="15372" width="10.140625" style="25" customWidth="1"/>
    <col min="15373" max="15373" width="8.140625" style="25" customWidth="1"/>
    <col min="15374" max="15374" width="8.42578125" style="25" customWidth="1"/>
    <col min="15375" max="15375" width="40.5703125" style="25" customWidth="1"/>
    <col min="15376" max="15376" width="11.42578125" style="25" customWidth="1"/>
    <col min="15377" max="15377" width="9.5703125" style="25" customWidth="1"/>
    <col min="15378" max="15378" width="11.5703125" style="25" customWidth="1"/>
    <col min="15379" max="15379" width="2.85546875" style="25" customWidth="1"/>
    <col min="15380" max="15382" width="14.5703125" style="25" customWidth="1"/>
    <col min="15383" max="15616" width="33.140625" style="25"/>
    <col min="15617" max="15617" width="8" style="25" customWidth="1"/>
    <col min="15618" max="15618" width="6" style="25" customWidth="1"/>
    <col min="15619" max="15619" width="4.140625" style="25" customWidth="1"/>
    <col min="15620" max="15620" width="11.140625" style="25" customWidth="1"/>
    <col min="15621" max="15621" width="40.42578125" style="25" customWidth="1"/>
    <col min="15622" max="15623" width="0" style="25" hidden="1" customWidth="1"/>
    <col min="15624" max="15624" width="33.140625" style="25"/>
    <col min="15625" max="15625" width="22.140625" style="25" customWidth="1"/>
    <col min="15626" max="15626" width="19.5703125" style="25" customWidth="1"/>
    <col min="15627" max="15627" width="9.5703125" style="25" customWidth="1"/>
    <col min="15628" max="15628" width="10.140625" style="25" customWidth="1"/>
    <col min="15629" max="15629" width="8.140625" style="25" customWidth="1"/>
    <col min="15630" max="15630" width="8.42578125" style="25" customWidth="1"/>
    <col min="15631" max="15631" width="40.5703125" style="25" customWidth="1"/>
    <col min="15632" max="15632" width="11.42578125" style="25" customWidth="1"/>
    <col min="15633" max="15633" width="9.5703125" style="25" customWidth="1"/>
    <col min="15634" max="15634" width="11.5703125" style="25" customWidth="1"/>
    <col min="15635" max="15635" width="2.85546875" style="25" customWidth="1"/>
    <col min="15636" max="15638" width="14.5703125" style="25" customWidth="1"/>
    <col min="15639" max="15872" width="33.140625" style="25"/>
    <col min="15873" max="15873" width="8" style="25" customWidth="1"/>
    <col min="15874" max="15874" width="6" style="25" customWidth="1"/>
    <col min="15875" max="15875" width="4.140625" style="25" customWidth="1"/>
    <col min="15876" max="15876" width="11.140625" style="25" customWidth="1"/>
    <col min="15877" max="15877" width="40.42578125" style="25" customWidth="1"/>
    <col min="15878" max="15879" width="0" style="25" hidden="1" customWidth="1"/>
    <col min="15880" max="15880" width="33.140625" style="25"/>
    <col min="15881" max="15881" width="22.140625" style="25" customWidth="1"/>
    <col min="15882" max="15882" width="19.5703125" style="25" customWidth="1"/>
    <col min="15883" max="15883" width="9.5703125" style="25" customWidth="1"/>
    <col min="15884" max="15884" width="10.140625" style="25" customWidth="1"/>
    <col min="15885" max="15885" width="8.140625" style="25" customWidth="1"/>
    <col min="15886" max="15886" width="8.42578125" style="25" customWidth="1"/>
    <col min="15887" max="15887" width="40.5703125" style="25" customWidth="1"/>
    <col min="15888" max="15888" width="11.42578125" style="25" customWidth="1"/>
    <col min="15889" max="15889" width="9.5703125" style="25" customWidth="1"/>
    <col min="15890" max="15890" width="11.5703125" style="25" customWidth="1"/>
    <col min="15891" max="15891" width="2.85546875" style="25" customWidth="1"/>
    <col min="15892" max="15894" width="14.5703125" style="25" customWidth="1"/>
    <col min="15895" max="16128" width="33.140625" style="25"/>
    <col min="16129" max="16129" width="8" style="25" customWidth="1"/>
    <col min="16130" max="16130" width="6" style="25" customWidth="1"/>
    <col min="16131" max="16131" width="4.140625" style="25" customWidth="1"/>
    <col min="16132" max="16132" width="11.140625" style="25" customWidth="1"/>
    <col min="16133" max="16133" width="40.42578125" style="25" customWidth="1"/>
    <col min="16134" max="16135" width="0" style="25" hidden="1" customWidth="1"/>
    <col min="16136" max="16136" width="33.140625" style="25"/>
    <col min="16137" max="16137" width="22.140625" style="25" customWidth="1"/>
    <col min="16138" max="16138" width="19.5703125" style="25" customWidth="1"/>
    <col min="16139" max="16139" width="9.5703125" style="25" customWidth="1"/>
    <col min="16140" max="16140" width="10.140625" style="25" customWidth="1"/>
    <col min="16141" max="16141" width="8.140625" style="25" customWidth="1"/>
    <col min="16142" max="16142" width="8.42578125" style="25" customWidth="1"/>
    <col min="16143" max="16143" width="40.5703125" style="25" customWidth="1"/>
    <col min="16144" max="16144" width="11.42578125" style="25" customWidth="1"/>
    <col min="16145" max="16145" width="9.5703125" style="25" customWidth="1"/>
    <col min="16146" max="16146" width="11.5703125" style="25" customWidth="1"/>
    <col min="16147" max="16147" width="2.85546875" style="25" customWidth="1"/>
    <col min="16148" max="16150" width="14.5703125" style="25" customWidth="1"/>
    <col min="16151" max="16384" width="33.140625" style="25"/>
  </cols>
  <sheetData>
    <row r="1" spans="1:19" s="31" customFormat="1" ht="12.75" customHeight="1" x14ac:dyDescent="0.25">
      <c r="A1" s="23"/>
      <c r="B1" s="23"/>
      <c r="C1" s="23"/>
      <c r="D1" s="23"/>
      <c r="E1" s="24"/>
      <c r="F1" s="25"/>
      <c r="G1" s="25"/>
      <c r="H1" s="25"/>
      <c r="I1" s="25"/>
      <c r="J1" s="26"/>
      <c r="K1" s="23"/>
      <c r="L1" s="27"/>
      <c r="M1" s="27" t="s">
        <v>0</v>
      </c>
      <c r="N1" s="27" t="s">
        <v>1</v>
      </c>
      <c r="O1" s="28"/>
      <c r="P1" s="29">
        <v>1.0249999999999999</v>
      </c>
      <c r="Q1" s="30"/>
      <c r="R1" s="30"/>
      <c r="S1" s="30"/>
    </row>
    <row r="2" spans="1:19" s="31" customFormat="1" ht="12.75" customHeight="1" x14ac:dyDescent="0.25">
      <c r="A2" s="23"/>
      <c r="B2" s="23"/>
      <c r="C2" s="23"/>
      <c r="D2" s="23"/>
      <c r="E2" s="24"/>
      <c r="F2" s="25"/>
      <c r="G2" s="25"/>
      <c r="H2" s="25"/>
      <c r="I2" s="25"/>
      <c r="J2" s="26"/>
      <c r="K2" s="23"/>
      <c r="L2" s="23"/>
      <c r="M2" s="27"/>
      <c r="N2" s="27"/>
      <c r="O2" s="28"/>
      <c r="P2" s="29"/>
      <c r="Q2" s="30"/>
      <c r="R2" s="30"/>
      <c r="S2" s="30"/>
    </row>
    <row r="3" spans="1:19" s="41" customFormat="1" ht="18.75" customHeight="1" x14ac:dyDescent="0.3">
      <c r="A3" s="32" t="s">
        <v>2</v>
      </c>
      <c r="B3" s="33"/>
      <c r="C3" s="33"/>
      <c r="D3" s="33"/>
      <c r="E3" s="34"/>
      <c r="F3" s="35"/>
      <c r="G3" s="35"/>
      <c r="H3" s="35"/>
      <c r="I3" s="35"/>
      <c r="J3" s="36"/>
      <c r="K3" s="33"/>
      <c r="L3" s="33"/>
      <c r="M3" s="33"/>
      <c r="N3" s="37"/>
      <c r="O3" s="38"/>
      <c r="P3" s="39"/>
      <c r="Q3" s="40"/>
      <c r="R3" s="40"/>
      <c r="S3" s="40"/>
    </row>
    <row r="4" spans="1:19" s="41" customFormat="1" ht="18.75" customHeight="1" x14ac:dyDescent="0.25">
      <c r="A4" s="33"/>
      <c r="B4" s="33"/>
      <c r="C4" s="33"/>
      <c r="D4" s="33"/>
      <c r="E4" s="34"/>
      <c r="F4" s="35"/>
      <c r="G4" s="35"/>
      <c r="H4" s="35"/>
      <c r="I4" s="35"/>
      <c r="J4" s="36"/>
      <c r="K4" s="33"/>
      <c r="L4" s="33"/>
      <c r="M4" s="33"/>
      <c r="N4" s="37"/>
      <c r="O4" s="38"/>
      <c r="P4" s="39"/>
      <c r="Q4" s="40"/>
      <c r="R4" s="40"/>
      <c r="S4" s="40"/>
    </row>
    <row r="5" spans="1:19" s="41" customFormat="1" ht="18.75" customHeight="1" x14ac:dyDescent="0.25">
      <c r="A5" s="34" t="s">
        <v>3</v>
      </c>
      <c r="B5" s="33"/>
      <c r="C5" s="33"/>
      <c r="D5" s="33"/>
      <c r="E5" s="34"/>
      <c r="F5" s="35"/>
      <c r="G5" s="35"/>
      <c r="H5" s="35"/>
      <c r="I5" s="35"/>
      <c r="J5" s="36"/>
      <c r="K5" s="33"/>
      <c r="L5" s="33"/>
      <c r="M5" s="33"/>
      <c r="N5" s="39"/>
      <c r="O5" s="38"/>
      <c r="P5" s="39"/>
      <c r="Q5" s="40"/>
      <c r="R5" s="40"/>
      <c r="S5" s="40"/>
    </row>
    <row r="6" spans="1:19" s="41" customFormat="1" ht="18.75" customHeight="1" x14ac:dyDescent="0.25">
      <c r="A6" s="33"/>
      <c r="B6" s="33"/>
      <c r="C6" s="33"/>
      <c r="D6" s="33"/>
      <c r="E6" s="34"/>
      <c r="F6" s="35"/>
      <c r="G6" s="35"/>
      <c r="H6" s="35"/>
      <c r="I6" s="35"/>
      <c r="J6" s="36" t="s">
        <v>4</v>
      </c>
      <c r="K6" s="33"/>
      <c r="L6" s="33"/>
      <c r="M6" s="33"/>
      <c r="N6" s="33"/>
      <c r="O6" s="36"/>
      <c r="Q6" s="42"/>
      <c r="R6" s="42"/>
      <c r="S6" s="42"/>
    </row>
    <row r="7" spans="1:19" s="41" customFormat="1" ht="18.75" customHeight="1" x14ac:dyDescent="0.25">
      <c r="A7" s="33" t="s">
        <v>5</v>
      </c>
      <c r="B7" s="33" t="s">
        <v>6</v>
      </c>
      <c r="C7" s="33" t="s">
        <v>7</v>
      </c>
      <c r="D7" s="33" t="s">
        <v>8</v>
      </c>
      <c r="E7" s="34" t="s">
        <v>9</v>
      </c>
      <c r="F7" s="33" t="s">
        <v>10</v>
      </c>
      <c r="G7" s="33" t="s">
        <v>11</v>
      </c>
      <c r="H7" s="35"/>
      <c r="I7" s="35"/>
      <c r="J7" s="36" t="s">
        <v>12</v>
      </c>
      <c r="K7" s="33"/>
      <c r="L7" s="33"/>
      <c r="M7" s="33"/>
      <c r="N7" s="33"/>
      <c r="O7" s="36"/>
      <c r="Q7" s="42"/>
      <c r="R7" s="42"/>
      <c r="S7" s="42"/>
    </row>
    <row r="8" spans="1:19" s="31" customFormat="1" ht="26.25" customHeight="1" x14ac:dyDescent="0.25">
      <c r="A8" s="23" t="s">
        <v>13</v>
      </c>
      <c r="B8" s="23">
        <v>2</v>
      </c>
      <c r="C8" s="23" t="s">
        <v>14</v>
      </c>
      <c r="D8" s="23" t="s">
        <v>15</v>
      </c>
      <c r="E8" s="24" t="s">
        <v>16</v>
      </c>
      <c r="F8" s="25">
        <v>275</v>
      </c>
      <c r="G8" s="25">
        <v>6</v>
      </c>
      <c r="H8" s="25"/>
      <c r="I8" s="25"/>
      <c r="J8" s="26">
        <v>39.669999999999995</v>
      </c>
      <c r="K8" s="43"/>
      <c r="L8" s="23"/>
      <c r="M8" s="23"/>
      <c r="N8" s="23"/>
      <c r="O8" s="26"/>
      <c r="Q8" s="30"/>
      <c r="R8" s="30"/>
      <c r="S8" s="30"/>
    </row>
    <row r="9" spans="1:19" s="31" customFormat="1" ht="16.5" customHeight="1" x14ac:dyDescent="0.25">
      <c r="A9" s="23"/>
      <c r="B9" s="23"/>
      <c r="C9" s="23"/>
      <c r="D9" s="23"/>
      <c r="E9" s="24" t="s">
        <v>17</v>
      </c>
      <c r="F9" s="25"/>
      <c r="G9" s="25"/>
      <c r="H9" s="25"/>
      <c r="I9" s="25"/>
      <c r="J9" s="26"/>
      <c r="K9" s="43"/>
      <c r="L9" s="23"/>
      <c r="M9" s="23"/>
      <c r="N9" s="23"/>
      <c r="O9" s="26"/>
      <c r="Q9" s="30"/>
      <c r="R9" s="30"/>
      <c r="S9" s="30"/>
    </row>
    <row r="10" spans="1:19" s="31" customFormat="1" ht="16.5" customHeight="1" x14ac:dyDescent="0.25">
      <c r="A10" s="23"/>
      <c r="B10" s="23"/>
      <c r="C10" s="23"/>
      <c r="D10" s="23"/>
      <c r="E10" s="24" t="s">
        <v>18</v>
      </c>
      <c r="F10" s="25"/>
      <c r="G10" s="25"/>
      <c r="H10" s="25"/>
      <c r="I10" s="25"/>
      <c r="J10" s="26"/>
      <c r="K10" s="43"/>
      <c r="L10" s="24"/>
      <c r="M10" s="25"/>
      <c r="N10" s="25"/>
      <c r="O10" s="44"/>
      <c r="P10" s="44"/>
      <c r="Q10" s="30"/>
      <c r="R10" s="30"/>
      <c r="S10" s="30"/>
    </row>
    <row r="11" spans="1:19" s="31" customFormat="1" ht="16.5" customHeight="1" x14ac:dyDescent="0.25">
      <c r="A11" s="23"/>
      <c r="B11" s="23"/>
      <c r="C11" s="23"/>
      <c r="D11" s="23"/>
      <c r="E11" s="24"/>
      <c r="F11" s="25"/>
      <c r="G11" s="25"/>
      <c r="H11" s="25"/>
      <c r="I11" s="25"/>
      <c r="J11" s="26"/>
      <c r="K11" s="43"/>
      <c r="L11" s="24"/>
      <c r="M11" s="25"/>
      <c r="N11" s="25"/>
      <c r="O11" s="44"/>
      <c r="P11" s="44"/>
      <c r="Q11" s="30"/>
      <c r="R11" s="30"/>
      <c r="S11" s="30"/>
    </row>
    <row r="12" spans="1:19" s="31" customFormat="1" ht="16.5" customHeight="1" x14ac:dyDescent="0.25">
      <c r="A12" s="23" t="s">
        <v>13</v>
      </c>
      <c r="B12" s="23">
        <v>2</v>
      </c>
      <c r="C12" s="23" t="s">
        <v>14</v>
      </c>
      <c r="D12" s="23" t="s">
        <v>19</v>
      </c>
      <c r="E12" s="24" t="s">
        <v>20</v>
      </c>
      <c r="F12" s="25">
        <v>285</v>
      </c>
      <c r="G12" s="25">
        <v>6</v>
      </c>
      <c r="H12" s="25"/>
      <c r="I12" s="25"/>
      <c r="J12" s="26">
        <v>38.479999999999997</v>
      </c>
      <c r="K12" s="43"/>
      <c r="L12" s="23"/>
      <c r="M12" s="25"/>
      <c r="N12" s="25"/>
      <c r="O12" s="44"/>
      <c r="P12" s="44"/>
      <c r="Q12" s="30"/>
      <c r="R12" s="30"/>
      <c r="S12" s="30"/>
    </row>
    <row r="13" spans="1:19" s="31" customFormat="1" ht="16.5" customHeight="1" x14ac:dyDescent="0.25">
      <c r="A13" s="23"/>
      <c r="B13" s="23"/>
      <c r="C13" s="23"/>
      <c r="D13" s="23"/>
      <c r="E13" s="24" t="s">
        <v>21</v>
      </c>
      <c r="F13" s="25"/>
      <c r="G13" s="25"/>
      <c r="H13" s="25"/>
      <c r="I13" s="25"/>
      <c r="J13" s="26"/>
      <c r="K13" s="43"/>
      <c r="L13" s="24"/>
      <c r="M13" s="25"/>
      <c r="N13" s="45"/>
      <c r="O13" s="45"/>
      <c r="P13" s="44"/>
      <c r="Q13" s="30"/>
      <c r="R13" s="30"/>
      <c r="S13" s="30"/>
    </row>
    <row r="14" spans="1:19" s="31" customFormat="1" ht="16.5" customHeight="1" x14ac:dyDescent="0.25">
      <c r="A14" s="23"/>
      <c r="B14" s="23"/>
      <c r="C14" s="23"/>
      <c r="D14" s="23"/>
      <c r="E14" s="24" t="s">
        <v>22</v>
      </c>
      <c r="F14" s="25"/>
      <c r="G14" s="25"/>
      <c r="H14" s="25"/>
      <c r="I14" s="25"/>
      <c r="J14" s="26"/>
      <c r="K14" s="43"/>
      <c r="L14" s="24"/>
      <c r="M14" s="25"/>
      <c r="N14" s="45"/>
      <c r="O14" s="45"/>
      <c r="P14" s="44"/>
      <c r="Q14" s="30"/>
      <c r="R14" s="30"/>
      <c r="S14" s="30"/>
    </row>
    <row r="15" spans="1:19" s="31" customFormat="1" ht="16.5" customHeight="1" x14ac:dyDescent="0.25">
      <c r="A15" s="23"/>
      <c r="B15" s="23"/>
      <c r="C15" s="23"/>
      <c r="D15" s="23"/>
      <c r="E15" s="24" t="s">
        <v>23</v>
      </c>
      <c r="F15" s="25"/>
      <c r="G15" s="25"/>
      <c r="H15" s="25"/>
      <c r="I15" s="25"/>
      <c r="J15" s="26"/>
      <c r="K15" s="43"/>
      <c r="L15" s="24"/>
      <c r="M15" s="25"/>
      <c r="N15" s="45"/>
      <c r="O15" s="45"/>
      <c r="P15" s="44"/>
      <c r="Q15" s="30"/>
      <c r="R15" s="30"/>
      <c r="S15" s="30"/>
    </row>
    <row r="16" spans="1:19" s="31" customFormat="1" ht="16.5" customHeight="1" x14ac:dyDescent="0.25">
      <c r="A16" s="23"/>
      <c r="B16" s="23"/>
      <c r="C16" s="23"/>
      <c r="D16" s="23"/>
      <c r="E16" s="24"/>
      <c r="F16" s="25"/>
      <c r="G16" s="25"/>
      <c r="H16" s="25"/>
      <c r="I16" s="25"/>
      <c r="J16" s="26"/>
      <c r="K16" s="43"/>
      <c r="L16" s="24"/>
      <c r="M16" s="25"/>
      <c r="N16" s="45"/>
      <c r="O16" s="45"/>
      <c r="P16" s="44"/>
      <c r="Q16" s="30"/>
      <c r="R16" s="30"/>
      <c r="S16" s="30"/>
    </row>
    <row r="17" spans="1:25" ht="16.5" customHeight="1" x14ac:dyDescent="0.25">
      <c r="A17" s="23" t="s">
        <v>13</v>
      </c>
      <c r="B17" s="23">
        <v>2</v>
      </c>
      <c r="C17" s="23" t="s">
        <v>14</v>
      </c>
      <c r="D17" s="23" t="s">
        <v>24</v>
      </c>
      <c r="E17" s="24" t="s">
        <v>25</v>
      </c>
      <c r="F17" s="25">
        <v>255</v>
      </c>
      <c r="G17" s="25">
        <v>5</v>
      </c>
      <c r="J17" s="26">
        <v>37.44</v>
      </c>
      <c r="K17" s="43"/>
      <c r="L17" s="24"/>
      <c r="M17" s="25"/>
      <c r="N17" s="45"/>
      <c r="O17" s="45"/>
      <c r="P17" s="44"/>
    </row>
    <row r="18" spans="1:25" ht="16.5" customHeight="1" x14ac:dyDescent="0.25">
      <c r="E18" s="24" t="s">
        <v>26</v>
      </c>
      <c r="K18" s="43"/>
      <c r="L18" s="24"/>
      <c r="M18" s="25"/>
      <c r="N18" s="45"/>
      <c r="O18" s="45"/>
      <c r="P18" s="44"/>
    </row>
    <row r="19" spans="1:25" ht="16.5" customHeight="1" x14ac:dyDescent="0.25">
      <c r="E19" s="24" t="s">
        <v>27</v>
      </c>
      <c r="K19" s="43"/>
      <c r="L19" s="24"/>
      <c r="M19" s="25"/>
      <c r="N19" s="45"/>
      <c r="O19" s="45"/>
      <c r="P19" s="44"/>
    </row>
    <row r="20" spans="1:25" ht="16.5" customHeight="1" x14ac:dyDescent="0.25">
      <c r="E20" s="24" t="s">
        <v>28</v>
      </c>
      <c r="K20" s="43"/>
      <c r="L20" s="24"/>
      <c r="M20" s="25"/>
      <c r="N20" s="45"/>
      <c r="O20" s="45"/>
      <c r="P20" s="44"/>
    </row>
    <row r="21" spans="1:25" ht="16.5" customHeight="1" x14ac:dyDescent="0.25">
      <c r="E21" s="24" t="s">
        <v>29</v>
      </c>
      <c r="K21" s="43"/>
      <c r="L21" s="24"/>
      <c r="M21" s="25"/>
      <c r="N21" s="45"/>
      <c r="O21" s="45"/>
      <c r="P21" s="44"/>
    </row>
    <row r="22" spans="1:25" ht="16.5" customHeight="1" x14ac:dyDescent="0.25">
      <c r="E22" s="24" t="s">
        <v>30</v>
      </c>
      <c r="K22" s="43"/>
      <c r="L22" s="24"/>
      <c r="M22" s="25"/>
      <c r="N22" s="45"/>
      <c r="O22" s="45"/>
      <c r="P22" s="44"/>
    </row>
    <row r="23" spans="1:25" ht="16.5" customHeight="1" x14ac:dyDescent="0.25">
      <c r="C23" s="24"/>
      <c r="E23" s="24" t="s">
        <v>31</v>
      </c>
      <c r="F23" s="24"/>
      <c r="G23" s="24"/>
      <c r="J23" s="46"/>
      <c r="K23" s="24"/>
      <c r="L23" s="24"/>
      <c r="M23" s="25"/>
      <c r="N23" s="45"/>
      <c r="O23" s="45"/>
      <c r="P23" s="44"/>
      <c r="Q23" s="47"/>
      <c r="R23" s="47"/>
      <c r="S23" s="47"/>
    </row>
    <row r="24" spans="1:25" ht="16.5" customHeight="1" x14ac:dyDescent="0.25">
      <c r="C24" s="24"/>
      <c r="E24" s="24" t="s">
        <v>32</v>
      </c>
      <c r="F24" s="24"/>
      <c r="G24" s="24"/>
      <c r="J24" s="46"/>
      <c r="K24" s="24"/>
      <c r="L24" s="24"/>
      <c r="M24" s="25"/>
      <c r="N24" s="45"/>
      <c r="O24" s="45"/>
      <c r="P24" s="44"/>
      <c r="Q24" s="47"/>
      <c r="R24" s="47"/>
      <c r="S24" s="47"/>
    </row>
    <row r="25" spans="1:25" ht="16.5" customHeight="1" x14ac:dyDescent="0.25">
      <c r="C25" s="24"/>
      <c r="F25" s="24"/>
      <c r="G25" s="24"/>
      <c r="J25" s="46"/>
      <c r="K25" s="24"/>
      <c r="L25" s="24"/>
      <c r="M25" s="24"/>
      <c r="N25" s="45"/>
      <c r="O25" s="45"/>
      <c r="P25" s="44"/>
      <c r="Q25" s="47"/>
      <c r="R25" s="47"/>
      <c r="S25" s="47"/>
    </row>
    <row r="26" spans="1:25" ht="16.5" customHeight="1" x14ac:dyDescent="0.25">
      <c r="A26" s="23" t="s">
        <v>13</v>
      </c>
      <c r="B26" s="23">
        <v>2</v>
      </c>
      <c r="C26" s="23" t="s">
        <v>14</v>
      </c>
      <c r="D26" s="23" t="s">
        <v>33</v>
      </c>
      <c r="E26" s="24" t="s">
        <v>34</v>
      </c>
      <c r="F26" s="25">
        <v>270</v>
      </c>
      <c r="G26" s="25">
        <v>5</v>
      </c>
      <c r="J26" s="26">
        <v>37.44</v>
      </c>
      <c r="K26" s="43"/>
      <c r="L26" s="24"/>
      <c r="M26" s="24"/>
      <c r="N26" s="45"/>
      <c r="O26" s="45"/>
      <c r="P26" s="44"/>
    </row>
    <row r="27" spans="1:25" ht="16.5" customHeight="1" x14ac:dyDescent="0.25">
      <c r="E27" s="24" t="s">
        <v>35</v>
      </c>
      <c r="K27" s="48"/>
      <c r="L27" s="24"/>
      <c r="M27" s="24"/>
      <c r="N27" s="24"/>
      <c r="O27" s="44"/>
      <c r="P27" s="44"/>
    </row>
    <row r="28" spans="1:25" ht="16.5" customHeight="1" x14ac:dyDescent="0.25">
      <c r="E28" s="24" t="s">
        <v>36</v>
      </c>
      <c r="K28" s="48"/>
      <c r="L28" s="24"/>
      <c r="M28" s="25"/>
      <c r="N28" s="25"/>
      <c r="O28" s="44"/>
      <c r="P28" s="44"/>
    </row>
    <row r="29" spans="1:25" ht="16.5" customHeight="1" x14ac:dyDescent="0.25">
      <c r="E29" s="24" t="s">
        <v>37</v>
      </c>
      <c r="K29" s="48"/>
      <c r="L29" s="24"/>
      <c r="M29" s="25"/>
      <c r="N29" s="25"/>
      <c r="O29" s="44"/>
      <c r="P29" s="44"/>
    </row>
    <row r="30" spans="1:25" s="31" customFormat="1" ht="16.5" customHeight="1" x14ac:dyDescent="0.25">
      <c r="A30" s="23"/>
      <c r="B30" s="23"/>
      <c r="C30" s="23"/>
      <c r="D30" s="23"/>
      <c r="E30" s="24" t="s">
        <v>38</v>
      </c>
      <c r="F30" s="25"/>
      <c r="G30" s="25"/>
      <c r="H30" s="25"/>
      <c r="I30" s="25"/>
      <c r="J30" s="26"/>
      <c r="K30" s="48"/>
      <c r="L30" s="24"/>
      <c r="M30" s="25"/>
      <c r="N30" s="25"/>
      <c r="O30" s="44"/>
      <c r="P30" s="44"/>
      <c r="Q30" s="30"/>
      <c r="R30" s="30"/>
      <c r="S30" s="30"/>
      <c r="W30" s="25"/>
      <c r="X30" s="25"/>
      <c r="Y30" s="25"/>
    </row>
    <row r="31" spans="1:25" s="31" customFormat="1" ht="16.5" customHeight="1" x14ac:dyDescent="0.25">
      <c r="A31" s="23"/>
      <c r="B31" s="23"/>
      <c r="C31" s="23"/>
      <c r="D31" s="23"/>
      <c r="E31" s="24"/>
      <c r="F31" s="25"/>
      <c r="G31" s="25"/>
      <c r="H31" s="25"/>
      <c r="I31" s="25"/>
      <c r="J31" s="26"/>
      <c r="K31" s="48"/>
      <c r="L31" s="24"/>
      <c r="M31" s="25"/>
      <c r="N31" s="25"/>
      <c r="O31" s="44"/>
      <c r="P31" s="44"/>
      <c r="Q31" s="30"/>
      <c r="R31" s="30"/>
      <c r="S31" s="30"/>
      <c r="W31" s="25"/>
      <c r="X31" s="25"/>
      <c r="Y31" s="25"/>
    </row>
    <row r="32" spans="1:25" s="31" customFormat="1" ht="16.5" customHeight="1" x14ac:dyDescent="0.25">
      <c r="A32" s="23" t="s">
        <v>13</v>
      </c>
      <c r="B32" s="23">
        <v>2</v>
      </c>
      <c r="C32" s="23" t="s">
        <v>14</v>
      </c>
      <c r="D32" s="23" t="s">
        <v>39</v>
      </c>
      <c r="E32" s="24" t="s">
        <v>40</v>
      </c>
      <c r="F32" s="25">
        <v>265</v>
      </c>
      <c r="G32" s="25">
        <v>5</v>
      </c>
      <c r="H32" s="25"/>
      <c r="I32" s="25"/>
      <c r="J32" s="26">
        <v>43.71</v>
      </c>
      <c r="K32" s="43"/>
      <c r="L32" s="24"/>
      <c r="M32" s="25"/>
      <c r="N32" s="25"/>
      <c r="O32" s="44"/>
      <c r="P32" s="44"/>
      <c r="Q32" s="30"/>
      <c r="R32" s="30"/>
      <c r="S32" s="30"/>
      <c r="W32" s="25"/>
      <c r="X32" s="25"/>
      <c r="Y32" s="25"/>
    </row>
    <row r="33" spans="1:25" s="31" customFormat="1" ht="16.5" customHeight="1" x14ac:dyDescent="0.25">
      <c r="A33" s="23"/>
      <c r="B33" s="23"/>
      <c r="C33" s="23"/>
      <c r="D33" s="23"/>
      <c r="E33" s="24"/>
      <c r="F33" s="25"/>
      <c r="G33" s="25"/>
      <c r="H33" s="25"/>
      <c r="I33" s="25"/>
      <c r="J33" s="26"/>
      <c r="K33" s="43"/>
      <c r="L33" s="24"/>
      <c r="M33" s="25"/>
      <c r="N33" s="25"/>
      <c r="O33" s="44"/>
      <c r="P33" s="44"/>
      <c r="Q33" s="30"/>
      <c r="R33" s="30"/>
      <c r="S33" s="30"/>
      <c r="W33" s="25"/>
      <c r="X33" s="25"/>
      <c r="Y33" s="25"/>
    </row>
    <row r="34" spans="1:25" ht="16.5" customHeight="1" x14ac:dyDescent="0.25">
      <c r="A34" s="23" t="s">
        <v>13</v>
      </c>
      <c r="B34" s="23">
        <v>2</v>
      </c>
      <c r="C34" s="23" t="s">
        <v>14</v>
      </c>
      <c r="D34" s="23" t="s">
        <v>41</v>
      </c>
      <c r="E34" s="24" t="s">
        <v>42</v>
      </c>
      <c r="F34" s="25">
        <v>300</v>
      </c>
      <c r="G34" s="25">
        <v>6</v>
      </c>
      <c r="J34" s="26">
        <v>44.47</v>
      </c>
      <c r="K34" s="43"/>
      <c r="L34" s="43"/>
      <c r="M34" s="43"/>
      <c r="N34" s="43"/>
    </row>
    <row r="35" spans="1:25" ht="16.5" customHeight="1" x14ac:dyDescent="0.25"/>
    <row r="36" spans="1:25" ht="16.5" customHeight="1" x14ac:dyDescent="0.25">
      <c r="A36" s="49"/>
      <c r="B36" s="49"/>
      <c r="C36" s="49"/>
      <c r="D36" s="49"/>
      <c r="E36" s="50"/>
      <c r="F36" s="49"/>
      <c r="G36" s="49"/>
      <c r="H36" s="51"/>
      <c r="I36" s="51"/>
      <c r="J36" s="52"/>
    </row>
    <row r="37" spans="1:25" ht="16.5" customHeight="1" x14ac:dyDescent="0.25">
      <c r="A37" s="49" t="s">
        <v>13</v>
      </c>
      <c r="B37" s="49">
        <v>2</v>
      </c>
      <c r="C37" s="49" t="s">
        <v>14</v>
      </c>
      <c r="D37" s="49" t="s">
        <v>43</v>
      </c>
      <c r="E37" s="50" t="s">
        <v>44</v>
      </c>
      <c r="F37" s="51">
        <v>305</v>
      </c>
      <c r="G37" s="51">
        <v>6</v>
      </c>
      <c r="H37" s="51"/>
      <c r="I37" s="51"/>
      <c r="J37" s="26">
        <v>45.059999999999995</v>
      </c>
      <c r="M37" s="53"/>
    </row>
    <row r="38" spans="1:25" ht="16.5" customHeight="1" x14ac:dyDescent="0.25">
      <c r="A38" s="49"/>
      <c r="B38" s="49"/>
      <c r="C38" s="49"/>
      <c r="D38" s="49"/>
      <c r="E38" s="50"/>
      <c r="F38" s="51"/>
      <c r="G38" s="51"/>
      <c r="H38" s="51"/>
      <c r="I38" s="51"/>
      <c r="J38" s="52"/>
      <c r="M38" s="53"/>
    </row>
    <row r="39" spans="1:25" ht="16.5" customHeight="1" x14ac:dyDescent="0.25">
      <c r="A39" s="49" t="s">
        <v>13</v>
      </c>
      <c r="B39" s="49">
        <v>2</v>
      </c>
      <c r="C39" s="49" t="s">
        <v>14</v>
      </c>
      <c r="D39" s="49" t="s">
        <v>45</v>
      </c>
      <c r="E39" s="50" t="s">
        <v>46</v>
      </c>
      <c r="F39" s="51">
        <v>305</v>
      </c>
      <c r="G39" s="51">
        <v>6</v>
      </c>
      <c r="H39" s="51"/>
      <c r="I39" s="51"/>
      <c r="J39" s="52">
        <v>45.059999999999995</v>
      </c>
      <c r="M39" s="53"/>
    </row>
    <row r="40" spans="1:25" ht="16.5" customHeight="1" x14ac:dyDescent="0.25">
      <c r="A40" s="49"/>
      <c r="B40" s="49"/>
      <c r="C40" s="49"/>
      <c r="D40" s="49"/>
      <c r="E40" s="50"/>
      <c r="F40" s="51"/>
      <c r="G40" s="51"/>
      <c r="H40" s="51"/>
      <c r="I40" s="51"/>
      <c r="J40" s="52"/>
      <c r="M40" s="53"/>
    </row>
    <row r="41" spans="1:25" ht="16.5" customHeight="1" x14ac:dyDescent="0.25">
      <c r="A41" s="49"/>
      <c r="B41" s="49"/>
      <c r="C41" s="49" t="s">
        <v>47</v>
      </c>
      <c r="D41" s="49"/>
      <c r="E41" s="50"/>
      <c r="F41" s="51"/>
      <c r="G41" s="51"/>
      <c r="H41" s="51"/>
      <c r="I41" s="51"/>
      <c r="J41" s="52"/>
      <c r="M41" s="53"/>
    </row>
    <row r="42" spans="1:25" ht="16.5" customHeight="1" x14ac:dyDescent="0.25">
      <c r="A42" s="49" t="s">
        <v>13</v>
      </c>
      <c r="B42" s="49">
        <v>2</v>
      </c>
      <c r="C42" s="49" t="s">
        <v>14</v>
      </c>
      <c r="D42" s="49" t="s">
        <v>48</v>
      </c>
      <c r="E42" s="50" t="s">
        <v>49</v>
      </c>
      <c r="F42" s="51">
        <v>305</v>
      </c>
      <c r="G42" s="51">
        <v>6</v>
      </c>
      <c r="H42" s="51"/>
      <c r="I42" s="51"/>
      <c r="J42" s="52">
        <v>41.769999999999996</v>
      </c>
      <c r="L42" s="43"/>
      <c r="M42" s="53"/>
      <c r="N42" s="43"/>
    </row>
    <row r="43" spans="1:25" ht="16.5" customHeight="1" x14ac:dyDescent="0.25">
      <c r="A43" s="49"/>
      <c r="B43" s="49"/>
      <c r="C43" s="49"/>
      <c r="D43" s="49"/>
      <c r="E43" s="50"/>
      <c r="F43" s="51"/>
      <c r="G43" s="51"/>
      <c r="H43" s="51"/>
      <c r="I43" s="51"/>
      <c r="J43" s="52"/>
      <c r="L43" s="43"/>
      <c r="M43" s="53"/>
      <c r="N43" s="43"/>
    </row>
    <row r="44" spans="1:25" ht="16.5" customHeight="1" x14ac:dyDescent="0.25">
      <c r="A44" s="49" t="s">
        <v>13</v>
      </c>
      <c r="B44" s="49">
        <v>2</v>
      </c>
      <c r="C44" s="49" t="s">
        <v>14</v>
      </c>
      <c r="D44" s="49" t="s">
        <v>50</v>
      </c>
      <c r="E44" s="50" t="s">
        <v>51</v>
      </c>
      <c r="F44" s="51">
        <v>305</v>
      </c>
      <c r="G44" s="51">
        <v>6</v>
      </c>
      <c r="H44" s="51"/>
      <c r="I44" s="51"/>
      <c r="J44" s="52">
        <v>41.769999999999996</v>
      </c>
      <c r="L44" s="43"/>
      <c r="M44" s="53"/>
      <c r="N44" s="43"/>
    </row>
    <row r="45" spans="1:25" ht="16.5" customHeight="1" x14ac:dyDescent="0.25">
      <c r="A45" s="49"/>
      <c r="B45" s="49"/>
      <c r="C45" s="49"/>
      <c r="D45" s="49"/>
      <c r="E45" s="50"/>
      <c r="F45" s="51"/>
      <c r="G45" s="51"/>
      <c r="H45" s="51"/>
      <c r="I45" s="51"/>
      <c r="J45" s="52"/>
      <c r="L45" s="43"/>
      <c r="M45" s="54"/>
      <c r="N45" s="43"/>
    </row>
    <row r="46" spans="1:25" ht="16.5" customHeight="1" x14ac:dyDescent="0.25">
      <c r="A46" s="49"/>
      <c r="B46" s="49"/>
      <c r="C46" s="49"/>
      <c r="D46" s="49"/>
      <c r="E46" s="50" t="s">
        <v>52</v>
      </c>
      <c r="F46" s="51"/>
      <c r="G46" s="51"/>
      <c r="H46" s="51"/>
      <c r="I46" s="51"/>
      <c r="J46" s="52"/>
      <c r="K46" s="43"/>
      <c r="L46" s="43"/>
      <c r="M46" s="43"/>
      <c r="N46" s="43"/>
    </row>
    <row r="47" spans="1:25" ht="16.5" customHeight="1" x14ac:dyDescent="0.25">
      <c r="A47" s="49"/>
      <c r="B47" s="49"/>
      <c r="C47" s="49"/>
      <c r="D47" s="49"/>
      <c r="E47" s="50" t="s">
        <v>53</v>
      </c>
      <c r="F47" s="51"/>
      <c r="G47" s="51"/>
      <c r="H47" s="51"/>
      <c r="I47" s="51"/>
      <c r="J47" s="52"/>
      <c r="K47" s="43"/>
      <c r="L47" s="43"/>
      <c r="M47" s="43"/>
      <c r="N47" s="43"/>
    </row>
    <row r="48" spans="1:25" ht="16.5" customHeight="1" x14ac:dyDescent="0.25">
      <c r="A48" s="49"/>
      <c r="B48" s="49"/>
      <c r="C48" s="49"/>
      <c r="D48" s="49"/>
      <c r="E48" s="50" t="s">
        <v>54</v>
      </c>
      <c r="F48" s="51"/>
      <c r="G48" s="51"/>
      <c r="H48" s="51"/>
      <c r="I48" s="51"/>
      <c r="J48" s="52"/>
      <c r="K48" s="43"/>
      <c r="L48" s="43"/>
      <c r="M48" s="43"/>
      <c r="N48" s="43"/>
    </row>
    <row r="49" spans="1:22" ht="16.5" customHeight="1" x14ac:dyDescent="0.25">
      <c r="K49" s="43"/>
      <c r="L49" s="43"/>
      <c r="M49" s="43"/>
      <c r="N49" s="43"/>
    </row>
    <row r="50" spans="1:22" ht="16.5" customHeight="1" x14ac:dyDescent="0.25">
      <c r="K50" s="43"/>
      <c r="L50" s="43"/>
      <c r="M50" s="43"/>
      <c r="N50" s="43"/>
    </row>
    <row r="51" spans="1:22" ht="16.5" customHeight="1" x14ac:dyDescent="0.25"/>
    <row r="52" spans="1:22" ht="16.5" customHeight="1" x14ac:dyDescent="0.25"/>
    <row r="53" spans="1:22" s="35" customFormat="1" ht="16.5" customHeight="1" x14ac:dyDescent="0.25">
      <c r="A53" s="34" t="s">
        <v>55</v>
      </c>
      <c r="B53" s="33"/>
      <c r="C53" s="33"/>
      <c r="D53" s="33"/>
      <c r="E53" s="34"/>
      <c r="J53" s="36" t="s">
        <v>4</v>
      </c>
      <c r="K53" s="33"/>
      <c r="L53" s="33"/>
      <c r="M53" s="33"/>
      <c r="N53" s="33"/>
      <c r="O53" s="36"/>
      <c r="P53" s="41"/>
      <c r="Q53" s="42"/>
      <c r="R53" s="42"/>
      <c r="S53" s="42"/>
      <c r="T53" s="41"/>
      <c r="U53" s="41"/>
      <c r="V53" s="41"/>
    </row>
    <row r="54" spans="1:22" s="35" customFormat="1" ht="16.5" customHeight="1" x14ac:dyDescent="0.25">
      <c r="A54" s="33"/>
      <c r="B54" s="33"/>
      <c r="C54" s="33"/>
      <c r="D54" s="33"/>
      <c r="E54" s="34"/>
      <c r="J54" s="36" t="s">
        <v>12</v>
      </c>
      <c r="K54" s="33"/>
      <c r="L54" s="33"/>
      <c r="M54" s="33"/>
      <c r="N54" s="33"/>
      <c r="O54" s="36"/>
      <c r="P54" s="41"/>
      <c r="Q54" s="42"/>
      <c r="R54" s="42"/>
      <c r="S54" s="42"/>
      <c r="T54" s="41"/>
      <c r="U54" s="41"/>
      <c r="V54" s="41"/>
    </row>
    <row r="55" spans="1:22" s="35" customFormat="1" ht="16.5" customHeight="1" x14ac:dyDescent="0.25">
      <c r="A55" s="33" t="s">
        <v>5</v>
      </c>
      <c r="B55" s="33" t="s">
        <v>6</v>
      </c>
      <c r="C55" s="33" t="s">
        <v>7</v>
      </c>
      <c r="D55" s="33" t="s">
        <v>8</v>
      </c>
      <c r="E55" s="34" t="s">
        <v>9</v>
      </c>
      <c r="F55" s="33" t="s">
        <v>10</v>
      </c>
      <c r="G55" s="33" t="s">
        <v>11</v>
      </c>
      <c r="J55" s="36"/>
      <c r="K55" s="33"/>
      <c r="L55" s="33"/>
      <c r="M55" s="33"/>
      <c r="N55" s="33"/>
      <c r="O55" s="36"/>
      <c r="P55" s="41"/>
      <c r="Q55" s="42"/>
      <c r="R55" s="42"/>
      <c r="S55" s="42"/>
      <c r="T55" s="41"/>
      <c r="U55" s="41"/>
      <c r="V55" s="41"/>
    </row>
    <row r="56" spans="1:22" ht="16.5" customHeight="1" x14ac:dyDescent="0.25">
      <c r="A56" s="23" t="s">
        <v>13</v>
      </c>
      <c r="B56" s="23">
        <v>2</v>
      </c>
      <c r="C56" s="23" t="s">
        <v>14</v>
      </c>
      <c r="D56" s="23" t="s">
        <v>56</v>
      </c>
      <c r="E56" s="24" t="s">
        <v>57</v>
      </c>
      <c r="F56" s="25">
        <v>363</v>
      </c>
      <c r="G56" s="25">
        <v>8</v>
      </c>
      <c r="J56" s="26">
        <v>43.64</v>
      </c>
      <c r="K56" s="25"/>
      <c r="L56" s="25"/>
      <c r="M56" s="55"/>
      <c r="N56" s="31"/>
      <c r="O56" s="30"/>
      <c r="P56" s="30"/>
      <c r="R56" s="31"/>
      <c r="S56" s="31"/>
      <c r="U56" s="25"/>
      <c r="V56" s="25"/>
    </row>
    <row r="57" spans="1:22" ht="16.5" customHeight="1" x14ac:dyDescent="0.25">
      <c r="K57" s="25"/>
      <c r="L57" s="25"/>
      <c r="M57" s="55"/>
      <c r="N57" s="31"/>
      <c r="O57" s="30"/>
      <c r="P57" s="30"/>
      <c r="R57" s="31"/>
      <c r="S57" s="31"/>
      <c r="U57" s="25"/>
      <c r="V57" s="25"/>
    </row>
    <row r="58" spans="1:22" ht="16.5" customHeight="1" x14ac:dyDescent="0.25">
      <c r="A58" s="23" t="s">
        <v>13</v>
      </c>
      <c r="B58" s="23">
        <v>2</v>
      </c>
      <c r="C58" s="23" t="s">
        <v>14</v>
      </c>
      <c r="D58" s="23" t="s">
        <v>58</v>
      </c>
      <c r="E58" s="24" t="s">
        <v>59</v>
      </c>
      <c r="F58" s="25">
        <v>363</v>
      </c>
      <c r="G58" s="25">
        <v>8</v>
      </c>
      <c r="H58" s="31"/>
      <c r="J58" s="26">
        <v>40.83</v>
      </c>
      <c r="K58" s="25"/>
      <c r="L58" s="25"/>
      <c r="M58" s="55"/>
      <c r="N58" s="31"/>
      <c r="O58" s="30"/>
      <c r="P58" s="30"/>
      <c r="R58" s="31"/>
      <c r="S58" s="31"/>
      <c r="U58" s="25"/>
      <c r="V58" s="25"/>
    </row>
    <row r="59" spans="1:22" ht="16.5" customHeight="1" x14ac:dyDescent="0.25">
      <c r="K59" s="25"/>
      <c r="L59" s="25"/>
      <c r="M59" s="55"/>
      <c r="N59" s="31"/>
      <c r="O59" s="30"/>
      <c r="P59" s="30"/>
      <c r="R59" s="31"/>
      <c r="S59" s="31"/>
      <c r="U59" s="25"/>
      <c r="V59" s="25"/>
    </row>
    <row r="60" spans="1:22" ht="16.5" customHeight="1" x14ac:dyDescent="0.25">
      <c r="A60" s="23" t="s">
        <v>13</v>
      </c>
      <c r="B60" s="23">
        <v>2</v>
      </c>
      <c r="C60" s="23" t="s">
        <v>14</v>
      </c>
      <c r="D60" s="23" t="s">
        <v>60</v>
      </c>
      <c r="E60" s="24" t="s">
        <v>61</v>
      </c>
      <c r="F60" s="25">
        <v>348</v>
      </c>
      <c r="G60" s="25">
        <v>7</v>
      </c>
      <c r="J60" s="26">
        <v>46.36</v>
      </c>
      <c r="K60" s="25"/>
      <c r="L60" s="25"/>
      <c r="M60" s="55"/>
      <c r="N60" s="25"/>
      <c r="O60" s="30"/>
      <c r="P60" s="30"/>
      <c r="R60" s="31"/>
      <c r="S60" s="31"/>
      <c r="U60" s="25"/>
      <c r="V60" s="25"/>
    </row>
    <row r="61" spans="1:22" ht="16.5" customHeight="1" x14ac:dyDescent="0.25">
      <c r="K61" s="25"/>
      <c r="L61" s="25"/>
      <c r="M61" s="55"/>
      <c r="N61" s="31"/>
      <c r="O61" s="30"/>
      <c r="P61" s="30"/>
      <c r="R61" s="31"/>
      <c r="S61" s="31"/>
      <c r="U61" s="25"/>
      <c r="V61" s="25"/>
    </row>
    <row r="62" spans="1:22" ht="16.5" customHeight="1" x14ac:dyDescent="0.25">
      <c r="A62" s="23" t="s">
        <v>13</v>
      </c>
      <c r="B62" s="23">
        <v>2</v>
      </c>
      <c r="C62" s="23" t="s">
        <v>14</v>
      </c>
      <c r="D62" s="23" t="s">
        <v>62</v>
      </c>
      <c r="E62" s="24" t="s">
        <v>63</v>
      </c>
      <c r="F62" s="25">
        <v>333</v>
      </c>
      <c r="G62" s="25">
        <v>7</v>
      </c>
      <c r="J62" s="26">
        <v>39.69</v>
      </c>
      <c r="K62" s="25"/>
      <c r="L62" s="25"/>
      <c r="M62" s="55"/>
      <c r="N62" s="31"/>
      <c r="O62" s="30"/>
      <c r="P62" s="30"/>
      <c r="R62" s="31"/>
      <c r="S62" s="31"/>
      <c r="U62" s="25"/>
      <c r="V62" s="25"/>
    </row>
    <row r="63" spans="1:22" ht="16.5" customHeight="1" x14ac:dyDescent="0.25">
      <c r="K63" s="25"/>
      <c r="L63" s="25"/>
      <c r="M63" s="55"/>
      <c r="N63" s="31"/>
      <c r="O63" s="30"/>
      <c r="P63" s="30"/>
      <c r="R63" s="31"/>
      <c r="S63" s="31"/>
      <c r="U63" s="25"/>
      <c r="V63" s="25"/>
    </row>
    <row r="64" spans="1:22" ht="16.5" customHeight="1" x14ac:dyDescent="0.25">
      <c r="A64" s="23" t="s">
        <v>13</v>
      </c>
      <c r="B64" s="23">
        <v>2</v>
      </c>
      <c r="C64" s="23" t="s">
        <v>14</v>
      </c>
      <c r="D64" s="23" t="s">
        <v>64</v>
      </c>
      <c r="E64" s="24" t="s">
        <v>65</v>
      </c>
      <c r="F64" s="25">
        <v>348</v>
      </c>
      <c r="G64" s="25">
        <v>7</v>
      </c>
      <c r="J64" s="26">
        <v>39.69</v>
      </c>
      <c r="K64" s="25"/>
      <c r="L64" s="25"/>
      <c r="M64" s="55"/>
      <c r="N64" s="31"/>
      <c r="O64" s="30"/>
      <c r="P64" s="30"/>
      <c r="R64" s="31"/>
      <c r="S64" s="31"/>
      <c r="U64" s="25"/>
      <c r="V64" s="25"/>
    </row>
    <row r="65" spans="1:22" ht="16.5" customHeight="1" x14ac:dyDescent="0.25">
      <c r="K65" s="25"/>
      <c r="L65" s="25"/>
      <c r="M65" s="55"/>
      <c r="N65" s="31"/>
      <c r="O65" s="30"/>
      <c r="P65" s="30"/>
      <c r="R65" s="31"/>
      <c r="S65" s="31"/>
      <c r="U65" s="25"/>
      <c r="V65" s="25"/>
    </row>
    <row r="66" spans="1:22" ht="16.5" customHeight="1" x14ac:dyDescent="0.25">
      <c r="A66" s="23" t="s">
        <v>13</v>
      </c>
      <c r="B66" s="23">
        <v>2</v>
      </c>
      <c r="C66" s="23" t="s">
        <v>14</v>
      </c>
      <c r="D66" s="23" t="s">
        <v>66</v>
      </c>
      <c r="E66" s="24" t="s">
        <v>67</v>
      </c>
      <c r="F66" s="25">
        <v>363</v>
      </c>
      <c r="G66" s="25">
        <v>8</v>
      </c>
      <c r="J66" s="26">
        <v>47.11</v>
      </c>
      <c r="K66" s="25"/>
      <c r="L66" s="25"/>
      <c r="M66" s="55"/>
      <c r="N66" s="31"/>
      <c r="O66" s="30"/>
      <c r="P66" s="30"/>
      <c r="R66" s="31"/>
      <c r="S66" s="31"/>
      <c r="U66" s="25"/>
      <c r="V66" s="25"/>
    </row>
    <row r="67" spans="1:22" ht="16.5" customHeight="1" x14ac:dyDescent="0.25">
      <c r="K67" s="25"/>
      <c r="L67" s="25"/>
      <c r="M67" s="55"/>
      <c r="N67" s="31"/>
      <c r="O67" s="30"/>
      <c r="P67" s="30"/>
      <c r="R67" s="31"/>
      <c r="S67" s="31"/>
      <c r="U67" s="25"/>
      <c r="V67" s="25"/>
    </row>
    <row r="68" spans="1:22" ht="16.5" customHeight="1" x14ac:dyDescent="0.25">
      <c r="A68" s="49" t="s">
        <v>13</v>
      </c>
      <c r="B68" s="49">
        <v>2</v>
      </c>
      <c r="C68" s="49" t="s">
        <v>14</v>
      </c>
      <c r="D68" s="49" t="s">
        <v>68</v>
      </c>
      <c r="E68" s="50" t="s">
        <v>69</v>
      </c>
      <c r="F68" s="51"/>
      <c r="G68" s="51"/>
      <c r="H68" s="51"/>
      <c r="I68" s="51"/>
      <c r="J68" s="52">
        <v>48.44</v>
      </c>
      <c r="K68" s="53"/>
      <c r="L68" s="53"/>
      <c r="M68" s="53"/>
      <c r="N68" s="31"/>
      <c r="O68" s="30"/>
      <c r="P68" s="30"/>
      <c r="R68" s="31"/>
      <c r="S68" s="31"/>
      <c r="U68" s="25"/>
      <c r="V68" s="25"/>
    </row>
    <row r="69" spans="1:22" ht="16.5" customHeight="1" x14ac:dyDescent="0.25">
      <c r="A69" s="49"/>
      <c r="B69" s="49"/>
      <c r="C69" s="49"/>
      <c r="D69" s="49"/>
      <c r="E69" s="50"/>
      <c r="F69" s="51"/>
      <c r="G69" s="51"/>
      <c r="H69" s="51"/>
      <c r="I69" s="51"/>
      <c r="J69" s="52"/>
      <c r="K69" s="53"/>
      <c r="L69" s="53"/>
      <c r="M69" s="53"/>
      <c r="N69" s="31"/>
      <c r="O69" s="30"/>
      <c r="P69" s="30"/>
      <c r="R69" s="31"/>
      <c r="S69" s="31"/>
      <c r="U69" s="25"/>
      <c r="V69" s="25"/>
    </row>
    <row r="70" spans="1:22" ht="16.5" customHeight="1" x14ac:dyDescent="0.25">
      <c r="A70" s="49" t="s">
        <v>13</v>
      </c>
      <c r="B70" s="49">
        <v>2</v>
      </c>
      <c r="C70" s="49" t="s">
        <v>14</v>
      </c>
      <c r="D70" s="49" t="s">
        <v>70</v>
      </c>
      <c r="E70" s="50" t="s">
        <v>71</v>
      </c>
      <c r="F70" s="51"/>
      <c r="G70" s="51"/>
      <c r="H70" s="51"/>
      <c r="I70" s="51"/>
      <c r="J70" s="52">
        <v>48.44</v>
      </c>
      <c r="K70" s="53"/>
      <c r="L70" s="53"/>
      <c r="M70" s="53"/>
      <c r="N70" s="31"/>
      <c r="O70" s="30"/>
      <c r="P70" s="30"/>
      <c r="R70" s="31"/>
      <c r="S70" s="31"/>
      <c r="U70" s="25"/>
      <c r="V70" s="25"/>
    </row>
    <row r="71" spans="1:22" ht="16.5" customHeight="1" x14ac:dyDescent="0.25">
      <c r="A71" s="49"/>
      <c r="B71" s="49"/>
      <c r="C71" s="49"/>
      <c r="D71" s="49"/>
      <c r="E71" s="50"/>
      <c r="F71" s="51"/>
      <c r="G71" s="51"/>
      <c r="H71" s="51"/>
      <c r="I71" s="51"/>
      <c r="J71" s="52"/>
      <c r="K71" s="53"/>
      <c r="L71" s="53"/>
      <c r="M71" s="53"/>
      <c r="N71" s="31"/>
      <c r="O71" s="30"/>
      <c r="P71" s="30"/>
      <c r="R71" s="31"/>
      <c r="S71" s="31"/>
      <c r="U71" s="25"/>
      <c r="V71" s="25"/>
    </row>
    <row r="72" spans="1:22" ht="16.5" customHeight="1" x14ac:dyDescent="0.25">
      <c r="A72" s="49"/>
      <c r="B72" s="49"/>
      <c r="C72" s="49" t="s">
        <v>47</v>
      </c>
      <c r="D72" s="49"/>
      <c r="E72" s="50"/>
      <c r="F72" s="51"/>
      <c r="G72" s="51"/>
      <c r="H72" s="51"/>
      <c r="I72" s="51"/>
      <c r="J72" s="52"/>
      <c r="K72" s="53"/>
      <c r="L72" s="53"/>
      <c r="M72" s="53"/>
      <c r="N72" s="31"/>
      <c r="O72" s="30"/>
      <c r="P72" s="30"/>
      <c r="R72" s="31"/>
      <c r="S72" s="31"/>
      <c r="U72" s="25"/>
      <c r="V72" s="25"/>
    </row>
    <row r="73" spans="1:22" ht="16.5" customHeight="1" x14ac:dyDescent="0.25">
      <c r="A73" s="49"/>
      <c r="B73" s="49"/>
      <c r="C73" s="49"/>
      <c r="D73" s="49"/>
      <c r="E73" s="50"/>
      <c r="F73" s="51"/>
      <c r="G73" s="51"/>
      <c r="H73" s="51"/>
      <c r="I73" s="51"/>
      <c r="J73" s="52"/>
      <c r="K73" s="53"/>
      <c r="L73" s="53"/>
      <c r="M73" s="53"/>
      <c r="N73" s="31"/>
      <c r="O73" s="30"/>
      <c r="P73" s="30"/>
      <c r="R73" s="31"/>
      <c r="S73" s="31"/>
      <c r="U73" s="25"/>
      <c r="V73" s="25"/>
    </row>
    <row r="74" spans="1:22" ht="16.5" customHeight="1" x14ac:dyDescent="0.25">
      <c r="A74" s="49" t="s">
        <v>13</v>
      </c>
      <c r="B74" s="49">
        <v>2</v>
      </c>
      <c r="C74" s="49" t="s">
        <v>14</v>
      </c>
      <c r="D74" s="49" t="s">
        <v>72</v>
      </c>
      <c r="E74" s="50" t="s">
        <v>73</v>
      </c>
      <c r="F74" s="51">
        <v>511</v>
      </c>
      <c r="G74" s="51">
        <v>8</v>
      </c>
      <c r="H74" s="51"/>
      <c r="I74" s="51"/>
      <c r="J74" s="52">
        <v>45.129999999999995</v>
      </c>
      <c r="K74" s="53"/>
      <c r="L74" s="53"/>
      <c r="M74" s="53"/>
      <c r="N74" s="31"/>
      <c r="O74" s="30"/>
      <c r="P74" s="30"/>
      <c r="R74" s="31"/>
      <c r="S74" s="31"/>
      <c r="U74" s="25"/>
      <c r="V74" s="25"/>
    </row>
    <row r="75" spans="1:22" ht="16.5" customHeight="1" x14ac:dyDescent="0.25">
      <c r="A75" s="49"/>
      <c r="B75" s="49"/>
      <c r="C75" s="49"/>
      <c r="D75" s="49"/>
      <c r="E75" s="50"/>
      <c r="F75" s="51"/>
      <c r="G75" s="51"/>
      <c r="H75" s="51"/>
      <c r="I75" s="51"/>
      <c r="J75" s="52"/>
      <c r="K75" s="53"/>
      <c r="L75" s="53"/>
      <c r="M75" s="53"/>
      <c r="N75" s="31"/>
      <c r="O75" s="30"/>
      <c r="P75" s="30"/>
      <c r="R75" s="31"/>
      <c r="S75" s="31"/>
      <c r="U75" s="25"/>
      <c r="V75" s="25"/>
    </row>
    <row r="76" spans="1:22" ht="16.5" customHeight="1" x14ac:dyDescent="0.25">
      <c r="A76" s="49" t="s">
        <v>13</v>
      </c>
      <c r="B76" s="49">
        <v>2</v>
      </c>
      <c r="C76" s="49" t="s">
        <v>14</v>
      </c>
      <c r="D76" s="49" t="s">
        <v>74</v>
      </c>
      <c r="E76" s="50" t="s">
        <v>75</v>
      </c>
      <c r="F76" s="51">
        <v>363</v>
      </c>
      <c r="G76" s="51">
        <v>8</v>
      </c>
      <c r="H76" s="51"/>
      <c r="I76" s="51"/>
      <c r="J76" s="52">
        <v>45.129999999999995</v>
      </c>
      <c r="K76" s="53"/>
      <c r="L76" s="53"/>
      <c r="M76" s="53"/>
      <c r="N76" s="31"/>
      <c r="O76" s="30"/>
      <c r="P76" s="30"/>
      <c r="R76" s="31"/>
      <c r="S76" s="31"/>
      <c r="U76" s="25"/>
      <c r="V76" s="25"/>
    </row>
    <row r="77" spans="1:22" ht="16.5" customHeight="1" x14ac:dyDescent="0.25">
      <c r="A77" s="49"/>
      <c r="B77" s="49"/>
      <c r="C77" s="49"/>
      <c r="D77" s="49"/>
      <c r="E77" s="50"/>
      <c r="F77" s="51"/>
      <c r="G77" s="51"/>
      <c r="H77" s="51"/>
      <c r="I77" s="51"/>
      <c r="J77" s="52"/>
      <c r="K77" s="53"/>
      <c r="L77" s="53"/>
      <c r="M77" s="53"/>
      <c r="N77" s="31"/>
      <c r="O77" s="30"/>
      <c r="P77" s="30"/>
      <c r="R77" s="31"/>
      <c r="S77" s="31"/>
      <c r="U77" s="25"/>
      <c r="V77" s="25"/>
    </row>
    <row r="78" spans="1:22" ht="16.5" customHeight="1" x14ac:dyDescent="0.25">
      <c r="A78" s="49" t="s">
        <v>13</v>
      </c>
      <c r="B78" s="49">
        <v>2</v>
      </c>
      <c r="C78" s="49" t="s">
        <v>14</v>
      </c>
      <c r="D78" s="49" t="s">
        <v>76</v>
      </c>
      <c r="E78" s="50" t="s">
        <v>77</v>
      </c>
      <c r="F78" s="51"/>
      <c r="G78" s="51"/>
      <c r="H78" s="51"/>
      <c r="I78" s="51"/>
      <c r="J78" s="52">
        <v>46.449999999999996</v>
      </c>
      <c r="K78" s="53"/>
      <c r="L78" s="53"/>
      <c r="M78" s="53"/>
      <c r="N78" s="31"/>
      <c r="O78" s="30"/>
      <c r="P78" s="30"/>
      <c r="R78" s="31"/>
      <c r="S78" s="31"/>
      <c r="U78" s="25"/>
      <c r="V78" s="25"/>
    </row>
    <row r="79" spans="1:22" ht="16.5" customHeight="1" x14ac:dyDescent="0.25">
      <c r="A79" s="49"/>
      <c r="B79" s="49"/>
      <c r="C79" s="49"/>
      <c r="D79" s="49"/>
      <c r="E79" s="50"/>
      <c r="F79" s="51"/>
      <c r="G79" s="51"/>
      <c r="H79" s="51"/>
      <c r="I79" s="51"/>
      <c r="J79" s="52"/>
      <c r="K79" s="56"/>
      <c r="L79" s="56"/>
      <c r="M79" s="54"/>
      <c r="N79" s="54"/>
      <c r="O79" s="54"/>
    </row>
    <row r="80" spans="1:22" ht="16.5" customHeight="1" x14ac:dyDescent="0.25">
      <c r="A80" s="49"/>
      <c r="B80" s="49"/>
      <c r="C80" s="49"/>
      <c r="D80" s="49"/>
      <c r="E80" s="50" t="s">
        <v>52</v>
      </c>
      <c r="F80" s="51"/>
      <c r="G80" s="51"/>
      <c r="H80" s="51"/>
      <c r="I80" s="51"/>
      <c r="J80" s="52"/>
      <c r="K80" s="56"/>
      <c r="L80" s="56"/>
      <c r="M80" s="43"/>
      <c r="N80" s="43"/>
    </row>
    <row r="81" spans="1:19" s="31" customFormat="1" ht="16.5" customHeight="1" x14ac:dyDescent="0.25">
      <c r="A81" s="49"/>
      <c r="B81" s="49"/>
      <c r="C81" s="49"/>
      <c r="D81" s="49"/>
      <c r="E81" s="50" t="s">
        <v>53</v>
      </c>
      <c r="F81" s="51"/>
      <c r="G81" s="51"/>
      <c r="H81" s="51"/>
      <c r="I81" s="51"/>
      <c r="J81" s="52"/>
      <c r="K81" s="56"/>
      <c r="L81" s="56"/>
      <c r="M81" s="43"/>
      <c r="N81" s="43"/>
      <c r="O81" s="26"/>
      <c r="Q81" s="30"/>
      <c r="R81" s="30"/>
      <c r="S81" s="30"/>
    </row>
    <row r="82" spans="1:19" s="31" customFormat="1" ht="16.5" customHeight="1" x14ac:dyDescent="0.25">
      <c r="A82" s="49"/>
      <c r="B82" s="49"/>
      <c r="C82" s="49"/>
      <c r="D82" s="49"/>
      <c r="E82" s="50" t="s">
        <v>54</v>
      </c>
      <c r="F82" s="51"/>
      <c r="G82" s="51"/>
      <c r="H82" s="51"/>
      <c r="I82" s="51"/>
      <c r="J82" s="52"/>
      <c r="K82" s="56"/>
      <c r="L82" s="56"/>
      <c r="M82" s="43"/>
      <c r="N82" s="43"/>
      <c r="O82" s="26"/>
      <c r="Q82" s="30"/>
      <c r="R82" s="30"/>
      <c r="S82" s="30"/>
    </row>
    <row r="83" spans="1:19" s="31" customFormat="1" ht="16.5" customHeight="1" x14ac:dyDescent="0.25">
      <c r="A83" s="23"/>
      <c r="B83" s="23"/>
      <c r="C83" s="23"/>
      <c r="D83" s="23"/>
      <c r="E83" s="24"/>
      <c r="F83" s="25"/>
      <c r="G83" s="25"/>
      <c r="H83" s="25"/>
      <c r="I83" s="25"/>
      <c r="J83" s="26"/>
      <c r="M83" s="43"/>
      <c r="N83" s="43"/>
      <c r="O83" s="26"/>
      <c r="Q83" s="30"/>
      <c r="R83" s="30"/>
      <c r="S83" s="30"/>
    </row>
    <row r="84" spans="1:19" s="31" customFormat="1" ht="16.5" customHeight="1" x14ac:dyDescent="0.25">
      <c r="A84" s="23"/>
      <c r="B84" s="23"/>
      <c r="C84" s="23"/>
      <c r="D84" s="23"/>
      <c r="E84" s="24"/>
      <c r="F84" s="25"/>
      <c r="G84" s="25"/>
      <c r="H84" s="25"/>
      <c r="I84" s="25"/>
      <c r="J84" s="26"/>
      <c r="M84" s="43"/>
      <c r="N84" s="43"/>
      <c r="O84" s="26"/>
      <c r="Q84" s="30"/>
      <c r="R84" s="30"/>
      <c r="S84" s="30"/>
    </row>
    <row r="85" spans="1:19" s="31" customFormat="1" ht="16.5" customHeight="1" x14ac:dyDescent="0.25">
      <c r="A85" s="23"/>
      <c r="B85" s="23"/>
      <c r="C85" s="23"/>
      <c r="D85" s="23"/>
      <c r="E85" s="24" t="s">
        <v>78</v>
      </c>
      <c r="F85" s="25"/>
      <c r="G85" s="25"/>
      <c r="H85" s="25"/>
      <c r="I85" s="25"/>
      <c r="J85" s="26"/>
      <c r="K85" s="23"/>
      <c r="L85" s="23"/>
      <c r="M85" s="23"/>
      <c r="N85" s="23"/>
      <c r="O85" s="26"/>
      <c r="Q85" s="30"/>
      <c r="R85" s="30"/>
      <c r="S85" s="30"/>
    </row>
    <row r="86" spans="1:19" s="31" customFormat="1" ht="16.5" customHeight="1" x14ac:dyDescent="0.25">
      <c r="A86" s="23"/>
      <c r="B86" s="23"/>
      <c r="C86" s="23"/>
      <c r="D86" s="23"/>
      <c r="E86" s="24" t="s">
        <v>79</v>
      </c>
      <c r="F86" s="25"/>
      <c r="G86" s="25"/>
      <c r="H86" s="25"/>
      <c r="I86" s="25"/>
      <c r="J86" s="26"/>
      <c r="K86" s="43"/>
      <c r="L86" s="43"/>
      <c r="M86" s="25"/>
      <c r="N86" s="25"/>
      <c r="O86" s="55"/>
      <c r="Q86" s="30"/>
      <c r="R86" s="30"/>
      <c r="S86" s="30"/>
    </row>
    <row r="87" spans="1:19" s="31" customFormat="1" ht="12.75" customHeight="1" x14ac:dyDescent="0.25">
      <c r="A87" s="23"/>
      <c r="B87" s="23"/>
      <c r="C87" s="23"/>
      <c r="D87" s="23"/>
      <c r="E87" s="24"/>
      <c r="F87" s="25"/>
      <c r="G87" s="25"/>
      <c r="H87" s="25"/>
      <c r="I87" s="25"/>
      <c r="J87" s="26"/>
      <c r="K87" s="43"/>
      <c r="L87" s="43"/>
      <c r="M87" s="25"/>
      <c r="N87" s="25"/>
      <c r="O87" s="55"/>
      <c r="Q87" s="30"/>
      <c r="R87" s="30"/>
      <c r="S87" s="30"/>
    </row>
    <row r="88" spans="1:19" s="31" customFormat="1" ht="24" customHeight="1" x14ac:dyDescent="0.25">
      <c r="A88" s="57" t="s">
        <v>80</v>
      </c>
      <c r="B88" s="58"/>
      <c r="C88" s="59"/>
      <c r="D88" s="59"/>
      <c r="E88" s="58"/>
      <c r="F88" s="25"/>
      <c r="G88" s="25"/>
      <c r="H88" s="25"/>
      <c r="I88" s="25"/>
      <c r="J88" s="26"/>
      <c r="K88" s="23"/>
      <c r="L88" s="23"/>
      <c r="M88" s="23"/>
      <c r="N88" s="23"/>
      <c r="O88" s="26"/>
      <c r="Q88" s="30"/>
      <c r="R88" s="30"/>
      <c r="S88" s="30"/>
    </row>
    <row r="89" spans="1:19" ht="21.75" customHeight="1" x14ac:dyDescent="0.25">
      <c r="A89" s="57" t="s">
        <v>81</v>
      </c>
      <c r="B89" s="58"/>
      <c r="C89" s="59"/>
      <c r="D89" s="59"/>
      <c r="E89" s="58"/>
    </row>
    <row r="90" spans="1:19" ht="24" customHeight="1" x14ac:dyDescent="0.25">
      <c r="A90" s="57"/>
      <c r="D90" s="60">
        <v>0.20499999999999999</v>
      </c>
      <c r="E90" s="50" t="s">
        <v>82</v>
      </c>
    </row>
    <row r="91" spans="1:19" s="31" customFormat="1" ht="24" customHeight="1" x14ac:dyDescent="0.25">
      <c r="A91" s="57"/>
      <c r="D91" s="60">
        <v>0.30749999999999994</v>
      </c>
      <c r="E91" s="50" t="s">
        <v>83</v>
      </c>
      <c r="F91" s="25"/>
      <c r="G91" s="25"/>
      <c r="H91" s="25"/>
      <c r="I91" s="25"/>
      <c r="J91" s="26"/>
      <c r="K91" s="23"/>
      <c r="L91" s="23"/>
      <c r="M91" s="23"/>
      <c r="N91" s="23"/>
      <c r="O91" s="26"/>
      <c r="Q91" s="30"/>
      <c r="R91" s="30"/>
      <c r="S91" s="30"/>
    </row>
    <row r="92" spans="1:19" s="31" customFormat="1" ht="24" customHeight="1" x14ac:dyDescent="0.25">
      <c r="A92" s="57"/>
      <c r="D92" s="60">
        <v>0.51249999999999996</v>
      </c>
      <c r="E92" s="50" t="s">
        <v>84</v>
      </c>
      <c r="F92" s="25"/>
      <c r="G92" s="25"/>
      <c r="H92" s="25"/>
      <c r="I92" s="25"/>
      <c r="J92" s="26"/>
      <c r="K92" s="23"/>
      <c r="L92" s="23"/>
      <c r="M92" s="23"/>
      <c r="N92" s="23"/>
      <c r="O92" s="26"/>
      <c r="Q92" s="30"/>
      <c r="R92" s="30"/>
      <c r="S92" s="30"/>
    </row>
    <row r="93" spans="1:19" ht="24" customHeight="1" x14ac:dyDescent="0.25">
      <c r="A93" s="57"/>
      <c r="D93" s="60">
        <v>0.61499999999999988</v>
      </c>
      <c r="E93" s="50" t="s">
        <v>85</v>
      </c>
    </row>
    <row r="94" spans="1:19" ht="12.75" customHeight="1" x14ac:dyDescent="0.25"/>
    <row r="95" spans="1:19" ht="12.75" customHeight="1" x14ac:dyDescent="0.25"/>
    <row r="96" spans="1:19" ht="12.75" customHeight="1" x14ac:dyDescent="0.25"/>
    <row r="97" spans="1:19" ht="12.75" customHeight="1" x14ac:dyDescent="0.25"/>
    <row r="98" spans="1:19" ht="12.75" customHeight="1" x14ac:dyDescent="0.25"/>
    <row r="99" spans="1:19" ht="12.75" customHeight="1" x14ac:dyDescent="0.25"/>
    <row r="100" spans="1:19" ht="12.75" customHeight="1" x14ac:dyDescent="0.25"/>
    <row r="101" spans="1:19" s="31" customFormat="1" ht="12.75" customHeight="1" x14ac:dyDescent="0.25">
      <c r="A101" s="23"/>
      <c r="B101" s="23"/>
      <c r="C101" s="23"/>
      <c r="D101" s="23"/>
      <c r="E101" s="24"/>
      <c r="F101" s="25"/>
      <c r="G101" s="25"/>
      <c r="H101" s="25"/>
      <c r="I101" s="25"/>
      <c r="J101" s="26"/>
      <c r="K101" s="23"/>
      <c r="L101" s="23"/>
      <c r="M101" s="23"/>
      <c r="N101" s="23"/>
      <c r="O101" s="26"/>
      <c r="Q101" s="30"/>
      <c r="R101" s="30"/>
      <c r="S101" s="30"/>
    </row>
    <row r="102" spans="1:19" s="31" customFormat="1" ht="12.75" customHeight="1" x14ac:dyDescent="0.25">
      <c r="A102" s="23"/>
      <c r="B102" s="23"/>
      <c r="C102" s="23"/>
      <c r="D102" s="23"/>
      <c r="E102" s="24"/>
      <c r="F102" s="25"/>
      <c r="G102" s="25"/>
      <c r="H102" s="25"/>
      <c r="I102" s="25"/>
      <c r="J102" s="26"/>
      <c r="K102" s="23"/>
      <c r="L102" s="23"/>
      <c r="M102" s="23"/>
      <c r="N102" s="23"/>
      <c r="O102" s="26"/>
      <c r="Q102" s="30"/>
      <c r="R102" s="30"/>
      <c r="S102" s="30"/>
    </row>
    <row r="103" spans="1:19" s="31" customFormat="1" ht="12.75" customHeight="1" x14ac:dyDescent="0.25">
      <c r="A103" s="23"/>
      <c r="B103" s="23"/>
      <c r="C103" s="23"/>
      <c r="D103" s="23"/>
      <c r="E103" s="24"/>
      <c r="F103" s="25"/>
      <c r="G103" s="25"/>
      <c r="H103" s="25"/>
      <c r="I103" s="25"/>
      <c r="J103" s="26"/>
      <c r="K103" s="23"/>
      <c r="L103" s="23"/>
      <c r="M103" s="23"/>
      <c r="N103" s="23"/>
      <c r="O103" s="26"/>
      <c r="Q103" s="30"/>
      <c r="R103" s="30"/>
      <c r="S103" s="30"/>
    </row>
    <row r="104" spans="1:19" s="31" customFormat="1" ht="12.75" customHeight="1" x14ac:dyDescent="0.25">
      <c r="A104" s="23"/>
      <c r="B104" s="23"/>
      <c r="C104" s="23"/>
      <c r="D104" s="23"/>
      <c r="E104" s="24"/>
      <c r="F104" s="25"/>
      <c r="G104" s="25"/>
      <c r="H104" s="25"/>
      <c r="I104" s="25"/>
      <c r="J104" s="26"/>
      <c r="K104" s="23"/>
      <c r="L104" s="23"/>
      <c r="M104" s="23"/>
      <c r="N104" s="23"/>
      <c r="O104" s="26"/>
      <c r="Q104" s="30"/>
      <c r="R104" s="30"/>
      <c r="S104" s="30"/>
    </row>
    <row r="105" spans="1:19" s="31" customFormat="1" ht="12.75" customHeight="1" x14ac:dyDescent="0.25">
      <c r="A105" s="23"/>
      <c r="B105" s="23"/>
      <c r="C105" s="23"/>
      <c r="D105" s="23"/>
      <c r="E105" s="24"/>
      <c r="F105" s="25"/>
      <c r="G105" s="25"/>
      <c r="H105" s="25"/>
      <c r="I105" s="25"/>
      <c r="J105" s="26"/>
      <c r="K105" s="23"/>
      <c r="L105" s="23"/>
      <c r="M105" s="23"/>
      <c r="N105" s="23"/>
      <c r="O105" s="26"/>
      <c r="Q105" s="30"/>
      <c r="R105" s="30"/>
      <c r="S105" s="30"/>
    </row>
    <row r="106" spans="1:19" s="31" customFormat="1" ht="12.75" customHeight="1" x14ac:dyDescent="0.25">
      <c r="A106" s="23"/>
      <c r="B106" s="23"/>
      <c r="C106" s="23"/>
      <c r="D106" s="23"/>
      <c r="E106" s="24"/>
      <c r="F106" s="25"/>
      <c r="G106" s="25"/>
      <c r="H106" s="25"/>
      <c r="I106" s="25"/>
      <c r="J106" s="26"/>
      <c r="K106" s="23"/>
      <c r="L106" s="23"/>
      <c r="M106" s="23"/>
      <c r="N106" s="23"/>
      <c r="O106" s="26"/>
      <c r="Q106" s="30"/>
      <c r="R106" s="30"/>
      <c r="S106" s="30"/>
    </row>
    <row r="107" spans="1:19" s="31" customFormat="1" ht="12.75" customHeight="1" x14ac:dyDescent="0.25">
      <c r="A107" s="23"/>
      <c r="B107" s="23"/>
      <c r="C107" s="23"/>
      <c r="D107" s="23"/>
      <c r="E107" s="24"/>
      <c r="F107" s="25"/>
      <c r="G107" s="25"/>
      <c r="H107" s="25"/>
      <c r="I107" s="25"/>
      <c r="J107" s="26"/>
      <c r="K107" s="23"/>
      <c r="L107" s="23"/>
      <c r="M107" s="23"/>
      <c r="N107" s="23"/>
      <c r="O107" s="26"/>
      <c r="Q107" s="30"/>
      <c r="R107" s="30"/>
      <c r="S107" s="30"/>
    </row>
    <row r="108" spans="1:19" s="31" customFormat="1" ht="12.75" customHeight="1" x14ac:dyDescent="0.25">
      <c r="A108" s="23"/>
      <c r="B108" s="23"/>
      <c r="C108" s="23"/>
      <c r="D108" s="23"/>
      <c r="E108" s="24"/>
      <c r="F108" s="25"/>
      <c r="G108" s="25"/>
      <c r="H108" s="25"/>
      <c r="I108" s="25"/>
      <c r="J108" s="26"/>
      <c r="K108" s="23"/>
      <c r="L108" s="23"/>
      <c r="M108" s="23"/>
      <c r="N108" s="23"/>
      <c r="O108" s="26"/>
      <c r="Q108" s="30"/>
      <c r="R108" s="30"/>
      <c r="S108" s="30"/>
    </row>
    <row r="109" spans="1:19" s="31" customFormat="1" ht="12.75" customHeight="1" x14ac:dyDescent="0.25">
      <c r="A109" s="23"/>
      <c r="B109" s="23"/>
      <c r="C109" s="23"/>
      <c r="D109" s="23"/>
      <c r="E109" s="24"/>
      <c r="F109" s="25"/>
      <c r="G109" s="25"/>
      <c r="H109" s="25"/>
      <c r="I109" s="25"/>
      <c r="J109" s="26"/>
      <c r="K109" s="23"/>
      <c r="L109" s="23"/>
      <c r="M109" s="23"/>
      <c r="N109" s="23"/>
      <c r="O109" s="26"/>
      <c r="Q109" s="30"/>
      <c r="R109" s="30"/>
      <c r="S109" s="30"/>
    </row>
    <row r="110" spans="1:19" s="31" customFormat="1" ht="12.75" customHeight="1" x14ac:dyDescent="0.25">
      <c r="A110" s="23"/>
      <c r="B110" s="23"/>
      <c r="C110" s="23"/>
      <c r="D110" s="23"/>
      <c r="E110" s="24"/>
      <c r="F110" s="25"/>
      <c r="G110" s="25"/>
      <c r="H110" s="25"/>
      <c r="I110" s="25"/>
      <c r="J110" s="26"/>
      <c r="K110" s="23"/>
      <c r="L110" s="23"/>
      <c r="M110" s="23"/>
      <c r="N110" s="23"/>
      <c r="O110" s="26"/>
      <c r="Q110" s="30"/>
      <c r="R110" s="30"/>
      <c r="S110" s="30"/>
    </row>
    <row r="111" spans="1:19" s="31" customFormat="1" ht="12.75" customHeight="1" x14ac:dyDescent="0.25">
      <c r="A111" s="23"/>
      <c r="B111" s="23"/>
      <c r="C111" s="23"/>
      <c r="D111" s="23"/>
      <c r="E111" s="24"/>
      <c r="F111" s="25"/>
      <c r="G111" s="25"/>
      <c r="H111" s="25"/>
      <c r="I111" s="25"/>
      <c r="J111" s="26"/>
      <c r="K111" s="23"/>
      <c r="L111" s="23"/>
      <c r="M111" s="23"/>
      <c r="N111" s="23"/>
      <c r="O111" s="26"/>
      <c r="Q111" s="30"/>
      <c r="R111" s="30"/>
      <c r="S111" s="30"/>
    </row>
    <row r="112" spans="1:19" s="31" customFormat="1" ht="12.75" customHeight="1" x14ac:dyDescent="0.25">
      <c r="A112" s="23"/>
      <c r="B112" s="23"/>
      <c r="C112" s="23"/>
      <c r="D112" s="23"/>
      <c r="E112" s="24"/>
      <c r="F112" s="25"/>
      <c r="G112" s="25"/>
      <c r="H112" s="25"/>
      <c r="I112" s="25"/>
      <c r="J112" s="26"/>
      <c r="K112" s="23"/>
      <c r="L112" s="23"/>
      <c r="M112" s="23"/>
      <c r="N112" s="23"/>
      <c r="O112" s="26"/>
      <c r="Q112" s="30"/>
      <c r="R112" s="30"/>
      <c r="S112" s="30"/>
    </row>
    <row r="113" spans="1:19" s="31" customFormat="1" ht="12.75" customHeight="1" x14ac:dyDescent="0.25">
      <c r="A113" s="23"/>
      <c r="B113" s="23"/>
      <c r="C113" s="23"/>
      <c r="D113" s="23"/>
      <c r="E113" s="24"/>
      <c r="F113" s="25"/>
      <c r="G113" s="25"/>
      <c r="H113" s="25"/>
      <c r="I113" s="25"/>
      <c r="J113" s="26"/>
      <c r="K113" s="23"/>
      <c r="L113" s="23"/>
      <c r="M113" s="23"/>
      <c r="N113" s="23"/>
      <c r="O113" s="26"/>
      <c r="Q113" s="30"/>
      <c r="R113" s="30"/>
      <c r="S113" s="30"/>
    </row>
    <row r="114" spans="1:19" s="31" customFormat="1" ht="12.75" customHeight="1" x14ac:dyDescent="0.25">
      <c r="A114" s="23"/>
      <c r="B114" s="23"/>
      <c r="C114" s="23"/>
      <c r="D114" s="23"/>
      <c r="E114" s="24"/>
      <c r="F114" s="25"/>
      <c r="G114" s="25"/>
      <c r="H114" s="25"/>
      <c r="I114" s="25"/>
      <c r="J114" s="26"/>
      <c r="K114" s="23"/>
      <c r="L114" s="23"/>
      <c r="M114" s="23"/>
      <c r="N114" s="23"/>
      <c r="O114" s="26"/>
      <c r="Q114" s="30"/>
      <c r="R114" s="30"/>
      <c r="S114" s="30"/>
    </row>
    <row r="115" spans="1:19" s="31" customFormat="1" ht="12.75" customHeight="1" x14ac:dyDescent="0.25">
      <c r="A115" s="23"/>
      <c r="B115" s="23"/>
      <c r="C115" s="23"/>
      <c r="D115" s="23"/>
      <c r="E115" s="24"/>
      <c r="F115" s="25"/>
      <c r="G115" s="25"/>
      <c r="H115" s="25"/>
      <c r="I115" s="25"/>
      <c r="J115" s="26"/>
      <c r="K115" s="23"/>
      <c r="L115" s="23"/>
      <c r="M115" s="23"/>
      <c r="N115" s="23"/>
      <c r="O115" s="26"/>
      <c r="Q115" s="30"/>
      <c r="R115" s="30"/>
      <c r="S115" s="30"/>
    </row>
    <row r="116" spans="1:19" s="31" customFormat="1" ht="12.75" customHeight="1" x14ac:dyDescent="0.25">
      <c r="A116" s="23"/>
      <c r="B116" s="23"/>
      <c r="C116" s="23"/>
      <c r="D116" s="23"/>
      <c r="E116" s="24"/>
      <c r="F116" s="25"/>
      <c r="G116" s="25"/>
      <c r="H116" s="25"/>
      <c r="I116" s="25"/>
      <c r="J116" s="26"/>
      <c r="K116" s="23"/>
      <c r="L116" s="23"/>
      <c r="M116" s="23"/>
      <c r="N116" s="23"/>
      <c r="O116" s="26"/>
      <c r="Q116" s="30"/>
      <c r="R116" s="30"/>
      <c r="S116" s="30"/>
    </row>
    <row r="117" spans="1:19" s="31" customFormat="1" ht="12.75" customHeight="1" x14ac:dyDescent="0.25">
      <c r="A117" s="23"/>
      <c r="B117" s="23"/>
      <c r="C117" s="23"/>
      <c r="D117" s="23"/>
      <c r="E117" s="24"/>
      <c r="F117" s="25"/>
      <c r="G117" s="25"/>
      <c r="H117" s="25"/>
      <c r="I117" s="25"/>
      <c r="J117" s="26"/>
      <c r="K117" s="23"/>
      <c r="L117" s="23"/>
      <c r="M117" s="23"/>
      <c r="N117" s="23"/>
      <c r="O117" s="26"/>
      <c r="Q117" s="30"/>
      <c r="R117" s="30"/>
      <c r="S117" s="30"/>
    </row>
    <row r="118" spans="1:19" s="31" customFormat="1" ht="12.75" customHeight="1" x14ac:dyDescent="0.25">
      <c r="A118" s="23"/>
      <c r="B118" s="23"/>
      <c r="C118" s="23"/>
      <c r="D118" s="23"/>
      <c r="E118" s="24"/>
      <c r="F118" s="25"/>
      <c r="G118" s="25"/>
      <c r="H118" s="25"/>
      <c r="I118" s="25"/>
      <c r="J118" s="26"/>
      <c r="K118" s="23"/>
      <c r="L118" s="23"/>
      <c r="M118" s="23"/>
      <c r="N118" s="23"/>
      <c r="O118" s="26"/>
      <c r="Q118" s="30"/>
      <c r="R118" s="30"/>
      <c r="S118" s="30"/>
    </row>
    <row r="119" spans="1:19" s="31" customFormat="1" ht="12.75" customHeight="1" x14ac:dyDescent="0.25">
      <c r="A119" s="23"/>
      <c r="B119" s="23"/>
      <c r="C119" s="23"/>
      <c r="D119" s="23"/>
      <c r="E119" s="24"/>
      <c r="F119" s="25"/>
      <c r="G119" s="25"/>
      <c r="H119" s="25"/>
      <c r="I119" s="25"/>
      <c r="J119" s="26"/>
      <c r="K119" s="23"/>
      <c r="L119" s="23"/>
      <c r="M119" s="23"/>
      <c r="N119" s="23"/>
      <c r="O119" s="26"/>
      <c r="Q119" s="30"/>
      <c r="R119" s="30"/>
      <c r="S119" s="30"/>
    </row>
    <row r="120" spans="1:19" s="31" customFormat="1" ht="12.75" customHeight="1" x14ac:dyDescent="0.25">
      <c r="A120" s="23"/>
      <c r="B120" s="23"/>
      <c r="C120" s="23"/>
      <c r="D120" s="23"/>
      <c r="E120" s="24"/>
      <c r="F120" s="25"/>
      <c r="G120" s="25"/>
      <c r="H120" s="25"/>
      <c r="I120" s="25"/>
      <c r="J120" s="26"/>
      <c r="K120" s="23"/>
      <c r="L120" s="23"/>
      <c r="M120" s="23"/>
      <c r="N120" s="23"/>
      <c r="O120" s="26"/>
      <c r="Q120" s="30"/>
      <c r="R120" s="30"/>
      <c r="S120" s="30"/>
    </row>
    <row r="121" spans="1:19" s="31" customFormat="1" ht="12.75" customHeight="1" x14ac:dyDescent="0.25">
      <c r="A121" s="23"/>
      <c r="B121" s="23"/>
      <c r="C121" s="23"/>
      <c r="D121" s="23"/>
      <c r="E121" s="24"/>
      <c r="F121" s="25"/>
      <c r="G121" s="25"/>
      <c r="H121" s="25"/>
      <c r="I121" s="25"/>
      <c r="J121" s="26"/>
      <c r="K121" s="23"/>
      <c r="L121" s="23"/>
      <c r="M121" s="23"/>
      <c r="N121" s="23"/>
      <c r="O121" s="26"/>
      <c r="Q121" s="30"/>
      <c r="R121" s="30"/>
      <c r="S121" s="30"/>
    </row>
    <row r="122" spans="1:19" s="31" customFormat="1" ht="12.75" customHeight="1" x14ac:dyDescent="0.25">
      <c r="A122" s="23"/>
      <c r="B122" s="23"/>
      <c r="C122" s="23"/>
      <c r="D122" s="23"/>
      <c r="E122" s="24"/>
      <c r="F122" s="25"/>
      <c r="G122" s="25"/>
      <c r="H122" s="25"/>
      <c r="I122" s="25"/>
      <c r="J122" s="26"/>
      <c r="K122" s="23"/>
      <c r="L122" s="23"/>
      <c r="M122" s="23"/>
      <c r="N122" s="23"/>
      <c r="O122" s="26"/>
      <c r="Q122" s="30"/>
      <c r="R122" s="30"/>
      <c r="S122" s="30"/>
    </row>
    <row r="123" spans="1:19" s="31" customFormat="1" ht="12.75" customHeight="1" x14ac:dyDescent="0.25">
      <c r="A123" s="23"/>
      <c r="B123" s="23"/>
      <c r="C123" s="23"/>
      <c r="D123" s="23"/>
      <c r="E123" s="24"/>
      <c r="F123" s="25"/>
      <c r="G123" s="25"/>
      <c r="H123" s="25"/>
      <c r="I123" s="25"/>
      <c r="J123" s="26"/>
      <c r="K123" s="23"/>
      <c r="L123" s="23"/>
      <c r="M123" s="23"/>
      <c r="N123" s="23"/>
      <c r="O123" s="26"/>
      <c r="Q123" s="30"/>
      <c r="R123" s="30"/>
      <c r="S123" s="30"/>
    </row>
    <row r="124" spans="1:19" s="31" customFormat="1" ht="12.75" customHeight="1" x14ac:dyDescent="0.25">
      <c r="A124" s="23"/>
      <c r="B124" s="23"/>
      <c r="C124" s="23"/>
      <c r="D124" s="23"/>
      <c r="E124" s="24"/>
      <c r="F124" s="25"/>
      <c r="G124" s="25"/>
      <c r="H124" s="25"/>
      <c r="I124" s="25"/>
      <c r="J124" s="26"/>
      <c r="K124" s="23"/>
      <c r="L124" s="23"/>
      <c r="M124" s="23"/>
      <c r="N124" s="23"/>
      <c r="O124" s="26"/>
      <c r="Q124" s="30"/>
      <c r="R124" s="30"/>
      <c r="S124" s="30"/>
    </row>
    <row r="125" spans="1:19" s="31" customFormat="1" ht="12.75" customHeight="1" x14ac:dyDescent="0.25">
      <c r="A125" s="23"/>
      <c r="B125" s="23"/>
      <c r="C125" s="23"/>
      <c r="D125" s="23"/>
      <c r="E125" s="24"/>
      <c r="F125" s="25"/>
      <c r="G125" s="25"/>
      <c r="H125" s="25"/>
      <c r="I125" s="25"/>
      <c r="J125" s="26"/>
      <c r="K125" s="23"/>
      <c r="L125" s="23"/>
      <c r="M125" s="23"/>
      <c r="N125" s="23"/>
      <c r="O125" s="26"/>
      <c r="Q125" s="30"/>
      <c r="R125" s="30"/>
      <c r="S125" s="30"/>
    </row>
    <row r="126" spans="1:19" s="31" customFormat="1" ht="12.75" customHeight="1" x14ac:dyDescent="0.25">
      <c r="A126" s="23"/>
      <c r="B126" s="23"/>
      <c r="C126" s="23"/>
      <c r="D126" s="23"/>
      <c r="E126" s="24"/>
      <c r="F126" s="25"/>
      <c r="G126" s="25"/>
      <c r="H126" s="25"/>
      <c r="I126" s="25"/>
      <c r="J126" s="26"/>
      <c r="K126" s="23"/>
      <c r="L126" s="23"/>
      <c r="M126" s="23"/>
      <c r="N126" s="23"/>
      <c r="O126" s="26"/>
      <c r="Q126" s="30"/>
      <c r="R126" s="30"/>
      <c r="S126" s="30"/>
    </row>
    <row r="127" spans="1:19" s="31" customFormat="1" ht="12.75" customHeight="1" x14ac:dyDescent="0.25">
      <c r="A127" s="23"/>
      <c r="B127" s="23"/>
      <c r="C127" s="23"/>
      <c r="D127" s="23"/>
      <c r="E127" s="24"/>
      <c r="F127" s="25"/>
      <c r="G127" s="25"/>
      <c r="H127" s="25"/>
      <c r="I127" s="25"/>
      <c r="J127" s="26"/>
      <c r="K127" s="23"/>
      <c r="L127" s="23"/>
      <c r="M127" s="23"/>
      <c r="N127" s="23"/>
      <c r="O127" s="26"/>
      <c r="Q127" s="30"/>
      <c r="R127" s="30"/>
      <c r="S127" s="30"/>
    </row>
    <row r="128" spans="1:19" s="31" customFormat="1" ht="12.75" customHeight="1" x14ac:dyDescent="0.25">
      <c r="A128" s="23"/>
      <c r="B128" s="23"/>
      <c r="C128" s="23"/>
      <c r="D128" s="23"/>
      <c r="E128" s="24"/>
      <c r="F128" s="25"/>
      <c r="G128" s="25"/>
      <c r="H128" s="25"/>
      <c r="I128" s="25"/>
      <c r="J128" s="26"/>
      <c r="K128" s="23"/>
      <c r="L128" s="23"/>
      <c r="M128" s="23"/>
      <c r="N128" s="23"/>
      <c r="O128" s="26"/>
      <c r="Q128" s="30"/>
      <c r="R128" s="30"/>
      <c r="S128" s="30"/>
    </row>
    <row r="129" spans="1:19" s="31" customFormat="1" ht="12.75" customHeight="1" x14ac:dyDescent="0.25">
      <c r="A129" s="23"/>
      <c r="B129" s="23"/>
      <c r="C129" s="23"/>
      <c r="D129" s="23"/>
      <c r="E129" s="24"/>
      <c r="F129" s="25"/>
      <c r="G129" s="25"/>
      <c r="H129" s="25"/>
      <c r="I129" s="25"/>
      <c r="J129" s="26"/>
      <c r="K129" s="23"/>
      <c r="L129" s="23"/>
      <c r="M129" s="23"/>
      <c r="N129" s="23"/>
      <c r="O129" s="26"/>
      <c r="Q129" s="30"/>
      <c r="R129" s="30"/>
      <c r="S129" s="30"/>
    </row>
    <row r="130" spans="1:19" s="31" customFormat="1" ht="12.75" customHeight="1" x14ac:dyDescent="0.25">
      <c r="A130" s="23"/>
      <c r="B130" s="23"/>
      <c r="C130" s="23"/>
      <c r="D130" s="23"/>
      <c r="E130" s="24"/>
      <c r="F130" s="25"/>
      <c r="G130" s="25"/>
      <c r="H130" s="25"/>
      <c r="I130" s="25"/>
      <c r="J130" s="26"/>
      <c r="K130" s="23"/>
      <c r="L130" s="23"/>
      <c r="M130" s="23"/>
      <c r="N130" s="23"/>
      <c r="O130" s="26"/>
      <c r="Q130" s="30"/>
      <c r="R130" s="30"/>
      <c r="S130" s="30"/>
    </row>
    <row r="131" spans="1:19" s="31" customFormat="1" ht="12.75" customHeight="1" x14ac:dyDescent="0.25">
      <c r="A131" s="23"/>
      <c r="B131" s="23"/>
      <c r="C131" s="23"/>
      <c r="D131" s="23"/>
      <c r="E131" s="24"/>
      <c r="F131" s="25"/>
      <c r="G131" s="25"/>
      <c r="H131" s="25"/>
      <c r="I131" s="25"/>
      <c r="J131" s="26"/>
      <c r="K131" s="23"/>
      <c r="L131" s="23"/>
      <c r="M131" s="23"/>
      <c r="N131" s="23"/>
      <c r="O131" s="26"/>
      <c r="Q131" s="30"/>
      <c r="R131" s="30"/>
      <c r="S131" s="30"/>
    </row>
    <row r="132" spans="1:19" s="31" customFormat="1" ht="12.75" customHeight="1" x14ac:dyDescent="0.25">
      <c r="A132" s="23"/>
      <c r="B132" s="23"/>
      <c r="C132" s="23"/>
      <c r="D132" s="23"/>
      <c r="E132" s="24"/>
      <c r="F132" s="25"/>
      <c r="G132" s="25"/>
      <c r="H132" s="25"/>
      <c r="I132" s="25"/>
      <c r="J132" s="26"/>
      <c r="K132" s="23"/>
      <c r="L132" s="23"/>
      <c r="M132" s="23"/>
      <c r="N132" s="23"/>
      <c r="O132" s="26"/>
      <c r="Q132" s="30"/>
      <c r="R132" s="30"/>
      <c r="S132" s="30"/>
    </row>
    <row r="133" spans="1:19" s="31" customFormat="1" ht="12.75" customHeight="1" x14ac:dyDescent="0.25">
      <c r="A133" s="23"/>
      <c r="B133" s="23"/>
      <c r="C133" s="23"/>
      <c r="D133" s="23"/>
      <c r="E133" s="24"/>
      <c r="F133" s="25"/>
      <c r="G133" s="25"/>
      <c r="H133" s="25"/>
      <c r="I133" s="25"/>
      <c r="J133" s="26"/>
      <c r="K133" s="23"/>
      <c r="L133" s="23"/>
      <c r="M133" s="23"/>
      <c r="N133" s="23"/>
      <c r="O133" s="26"/>
      <c r="Q133" s="30"/>
      <c r="R133" s="30"/>
      <c r="S133" s="30"/>
    </row>
    <row r="134" spans="1:19" s="31" customFormat="1" ht="12.75" customHeight="1" x14ac:dyDescent="0.25">
      <c r="A134" s="23"/>
      <c r="B134" s="23"/>
      <c r="C134" s="23"/>
      <c r="D134" s="23"/>
      <c r="E134" s="24"/>
      <c r="F134" s="25"/>
      <c r="G134" s="25"/>
      <c r="H134" s="25"/>
      <c r="I134" s="25"/>
      <c r="J134" s="26"/>
      <c r="K134" s="23"/>
      <c r="L134" s="23"/>
      <c r="M134" s="23"/>
      <c r="N134" s="23"/>
      <c r="O134" s="26"/>
      <c r="Q134" s="30"/>
      <c r="R134" s="30"/>
      <c r="S134" s="30"/>
    </row>
    <row r="135" spans="1:19" s="31" customFormat="1" ht="12.75" customHeight="1" x14ac:dyDescent="0.25">
      <c r="A135" s="23"/>
      <c r="B135" s="23"/>
      <c r="C135" s="23"/>
      <c r="D135" s="23"/>
      <c r="E135" s="24"/>
      <c r="F135" s="25"/>
      <c r="G135" s="25"/>
      <c r="H135" s="25"/>
      <c r="I135" s="25"/>
      <c r="J135" s="26"/>
      <c r="K135" s="23"/>
      <c r="L135" s="23"/>
      <c r="M135" s="23"/>
      <c r="N135" s="23"/>
      <c r="O135" s="26"/>
      <c r="Q135" s="30"/>
      <c r="R135" s="30"/>
      <c r="S135" s="30"/>
    </row>
    <row r="136" spans="1:19" s="31" customFormat="1" ht="12.75" customHeight="1" x14ac:dyDescent="0.25">
      <c r="A136" s="23"/>
      <c r="B136" s="23"/>
      <c r="C136" s="23"/>
      <c r="D136" s="23"/>
      <c r="E136" s="24"/>
      <c r="F136" s="25"/>
      <c r="G136" s="25"/>
      <c r="H136" s="25"/>
      <c r="I136" s="25"/>
      <c r="J136" s="26"/>
      <c r="K136" s="23"/>
      <c r="L136" s="23"/>
      <c r="M136" s="23"/>
      <c r="N136" s="23"/>
      <c r="O136" s="26"/>
      <c r="Q136" s="30"/>
      <c r="R136" s="30"/>
      <c r="S136" s="30"/>
    </row>
    <row r="137" spans="1:19" s="31" customFormat="1" ht="12.75" customHeight="1" x14ac:dyDescent="0.25">
      <c r="A137" s="23"/>
      <c r="B137" s="23"/>
      <c r="C137" s="23"/>
      <c r="D137" s="23"/>
      <c r="E137" s="24"/>
      <c r="F137" s="25"/>
      <c r="G137" s="25"/>
      <c r="H137" s="25"/>
      <c r="I137" s="25"/>
      <c r="J137" s="26"/>
      <c r="K137" s="23"/>
      <c r="L137" s="23"/>
      <c r="M137" s="23"/>
      <c r="N137" s="23"/>
      <c r="O137" s="26"/>
      <c r="Q137" s="30"/>
      <c r="R137" s="30"/>
      <c r="S137" s="30"/>
    </row>
    <row r="138" spans="1:19" s="31" customFormat="1" ht="12.75" customHeight="1" x14ac:dyDescent="0.25">
      <c r="A138" s="23"/>
      <c r="B138" s="23"/>
      <c r="C138" s="23"/>
      <c r="D138" s="23"/>
      <c r="E138" s="24"/>
      <c r="F138" s="25"/>
      <c r="G138" s="25"/>
      <c r="H138" s="25"/>
      <c r="I138" s="25"/>
      <c r="J138" s="26"/>
      <c r="K138" s="23"/>
      <c r="L138" s="23"/>
      <c r="M138" s="23"/>
      <c r="N138" s="23"/>
      <c r="O138" s="26"/>
      <c r="Q138" s="30"/>
      <c r="R138" s="30"/>
      <c r="S138" s="30"/>
    </row>
    <row r="139" spans="1:19" s="31" customFormat="1" ht="12.75" customHeight="1" x14ac:dyDescent="0.25">
      <c r="A139" s="23"/>
      <c r="B139" s="23"/>
      <c r="C139" s="23"/>
      <c r="D139" s="23"/>
      <c r="E139" s="24"/>
      <c r="F139" s="25"/>
      <c r="G139" s="25"/>
      <c r="H139" s="25"/>
      <c r="I139" s="25"/>
      <c r="J139" s="26"/>
      <c r="K139" s="23"/>
      <c r="L139" s="23"/>
      <c r="M139" s="23"/>
      <c r="N139" s="23"/>
      <c r="O139" s="26"/>
      <c r="Q139" s="30"/>
      <c r="R139" s="30"/>
      <c r="S139" s="30"/>
    </row>
    <row r="140" spans="1:19" s="31" customFormat="1" ht="12.75" customHeight="1" x14ac:dyDescent="0.25">
      <c r="A140" s="23"/>
      <c r="B140" s="23"/>
      <c r="C140" s="23"/>
      <c r="D140" s="23"/>
      <c r="E140" s="24"/>
      <c r="F140" s="25"/>
      <c r="G140" s="25"/>
      <c r="H140" s="25"/>
      <c r="I140" s="25"/>
      <c r="J140" s="26"/>
      <c r="K140" s="23"/>
      <c r="L140" s="23"/>
      <c r="M140" s="23"/>
      <c r="N140" s="23"/>
      <c r="O140" s="26"/>
      <c r="Q140" s="30"/>
      <c r="R140" s="30"/>
      <c r="S140" s="30"/>
    </row>
    <row r="141" spans="1:19" s="31" customFormat="1" ht="12.75" customHeight="1" x14ac:dyDescent="0.25">
      <c r="A141" s="23"/>
      <c r="B141" s="23"/>
      <c r="C141" s="23"/>
      <c r="D141" s="23"/>
      <c r="E141" s="24"/>
      <c r="F141" s="25"/>
      <c r="G141" s="25"/>
      <c r="H141" s="25"/>
      <c r="I141" s="25"/>
      <c r="J141" s="26"/>
      <c r="K141" s="23"/>
      <c r="L141" s="23"/>
      <c r="M141" s="23"/>
      <c r="N141" s="23"/>
      <c r="O141" s="26"/>
      <c r="Q141" s="30"/>
      <c r="R141" s="30"/>
      <c r="S141" s="30"/>
    </row>
    <row r="142" spans="1:19" s="31" customFormat="1" ht="12.75" customHeight="1" x14ac:dyDescent="0.25">
      <c r="A142" s="23"/>
      <c r="B142" s="23"/>
      <c r="C142" s="23"/>
      <c r="D142" s="23"/>
      <c r="E142" s="24"/>
      <c r="F142" s="25"/>
      <c r="G142" s="25"/>
      <c r="H142" s="25"/>
      <c r="I142" s="25"/>
      <c r="J142" s="26"/>
      <c r="K142" s="23"/>
      <c r="L142" s="23"/>
      <c r="M142" s="23"/>
      <c r="N142" s="23"/>
      <c r="O142" s="26"/>
      <c r="Q142" s="30"/>
      <c r="R142" s="30"/>
      <c r="S142" s="30"/>
    </row>
    <row r="143" spans="1:19" s="31" customFormat="1" ht="12.75" customHeight="1" x14ac:dyDescent="0.25">
      <c r="A143" s="23"/>
      <c r="B143" s="23"/>
      <c r="C143" s="23"/>
      <c r="D143" s="23"/>
      <c r="E143" s="24"/>
      <c r="F143" s="25"/>
      <c r="G143" s="25"/>
      <c r="H143" s="25"/>
      <c r="I143" s="25"/>
      <c r="J143" s="26"/>
      <c r="K143" s="23"/>
      <c r="L143" s="23"/>
      <c r="M143" s="23"/>
      <c r="N143" s="23"/>
      <c r="O143" s="26"/>
      <c r="Q143" s="30"/>
      <c r="R143" s="30"/>
      <c r="S143" s="30"/>
    </row>
    <row r="144" spans="1:19" s="31" customFormat="1" ht="12.75" customHeight="1" x14ac:dyDescent="0.25">
      <c r="A144" s="23"/>
      <c r="B144" s="23"/>
      <c r="C144" s="23"/>
      <c r="D144" s="23"/>
      <c r="E144" s="24"/>
      <c r="F144" s="25"/>
      <c r="G144" s="25"/>
      <c r="H144" s="25"/>
      <c r="I144" s="25"/>
      <c r="J144" s="26"/>
      <c r="K144" s="23"/>
      <c r="L144" s="23"/>
      <c r="M144" s="23"/>
      <c r="N144" s="23"/>
      <c r="O144" s="26"/>
      <c r="Q144" s="30"/>
      <c r="R144" s="30"/>
      <c r="S144" s="30"/>
    </row>
    <row r="145" spans="1:19" s="31" customFormat="1" ht="12.75" customHeight="1" x14ac:dyDescent="0.25">
      <c r="A145" s="23"/>
      <c r="B145" s="23"/>
      <c r="C145" s="23"/>
      <c r="D145" s="23"/>
      <c r="E145" s="24"/>
      <c r="F145" s="25"/>
      <c r="G145" s="25"/>
      <c r="H145" s="25"/>
      <c r="I145" s="25"/>
      <c r="J145" s="26"/>
      <c r="K145" s="23"/>
      <c r="L145" s="23"/>
      <c r="M145" s="23"/>
      <c r="N145" s="23"/>
      <c r="O145" s="26"/>
      <c r="Q145" s="30"/>
      <c r="R145" s="30"/>
      <c r="S145" s="30"/>
    </row>
    <row r="146" spans="1:19" s="31" customFormat="1" ht="12.75" customHeight="1" x14ac:dyDescent="0.25">
      <c r="A146" s="23"/>
      <c r="B146" s="23"/>
      <c r="C146" s="23"/>
      <c r="D146" s="23"/>
      <c r="E146" s="24"/>
      <c r="F146" s="25"/>
      <c r="G146" s="25"/>
      <c r="H146" s="25"/>
      <c r="I146" s="25"/>
      <c r="J146" s="26"/>
      <c r="K146" s="23"/>
      <c r="L146" s="23"/>
      <c r="M146" s="23"/>
      <c r="N146" s="23"/>
      <c r="O146" s="26"/>
      <c r="Q146" s="30"/>
      <c r="R146" s="30"/>
      <c r="S146" s="30"/>
    </row>
    <row r="147" spans="1:19" s="31" customFormat="1" ht="12.75" customHeight="1" x14ac:dyDescent="0.25">
      <c r="A147" s="23"/>
      <c r="B147" s="23"/>
      <c r="C147" s="23"/>
      <c r="D147" s="23"/>
      <c r="E147" s="24"/>
      <c r="F147" s="25"/>
      <c r="G147" s="25"/>
      <c r="H147" s="25"/>
      <c r="I147" s="25"/>
      <c r="J147" s="26"/>
      <c r="K147" s="23"/>
      <c r="L147" s="23"/>
      <c r="M147" s="23"/>
      <c r="N147" s="23"/>
      <c r="O147" s="26"/>
      <c r="Q147" s="30"/>
      <c r="R147" s="30"/>
      <c r="S147" s="30"/>
    </row>
    <row r="148" spans="1:19" s="31" customFormat="1" ht="12.75" customHeight="1" x14ac:dyDescent="0.25">
      <c r="A148" s="23"/>
      <c r="B148" s="23"/>
      <c r="C148" s="23"/>
      <c r="D148" s="23"/>
      <c r="E148" s="24"/>
      <c r="F148" s="25"/>
      <c r="G148" s="25"/>
      <c r="H148" s="25"/>
      <c r="I148" s="25"/>
      <c r="J148" s="26"/>
      <c r="K148" s="23"/>
      <c r="L148" s="23"/>
      <c r="M148" s="23"/>
      <c r="N148" s="23"/>
      <c r="O148" s="26"/>
      <c r="Q148" s="30"/>
      <c r="R148" s="30"/>
      <c r="S148" s="30"/>
    </row>
    <row r="149" spans="1:19" s="31" customFormat="1" ht="12.75" customHeight="1" x14ac:dyDescent="0.25">
      <c r="A149" s="23"/>
      <c r="B149" s="23"/>
      <c r="C149" s="23"/>
      <c r="D149" s="23"/>
      <c r="E149" s="24"/>
      <c r="F149" s="25"/>
      <c r="G149" s="25"/>
      <c r="H149" s="25"/>
      <c r="I149" s="25"/>
      <c r="J149" s="26"/>
      <c r="K149" s="23"/>
      <c r="L149" s="23"/>
      <c r="M149" s="23"/>
      <c r="N149" s="23"/>
      <c r="O149" s="26"/>
      <c r="Q149" s="30"/>
      <c r="R149" s="30"/>
      <c r="S149" s="30"/>
    </row>
    <row r="150" spans="1:19" s="31" customFormat="1" ht="12.75" customHeight="1" x14ac:dyDescent="0.25">
      <c r="A150" s="23"/>
      <c r="B150" s="23"/>
      <c r="C150" s="23"/>
      <c r="D150" s="23"/>
      <c r="E150" s="24"/>
      <c r="F150" s="25"/>
      <c r="G150" s="25"/>
      <c r="H150" s="25"/>
      <c r="I150" s="25"/>
      <c r="J150" s="26"/>
      <c r="K150" s="23"/>
      <c r="L150" s="23"/>
      <c r="M150" s="23"/>
      <c r="N150" s="23"/>
      <c r="O150" s="26"/>
      <c r="Q150" s="30"/>
      <c r="R150" s="30"/>
      <c r="S150" s="30"/>
    </row>
    <row r="151" spans="1:19" s="31" customFormat="1" ht="12.75" customHeight="1" x14ac:dyDescent="0.25">
      <c r="A151" s="23"/>
      <c r="B151" s="23"/>
      <c r="C151" s="23"/>
      <c r="D151" s="23"/>
      <c r="E151" s="24"/>
      <c r="F151" s="25"/>
      <c r="G151" s="25"/>
      <c r="H151" s="25"/>
      <c r="I151" s="25"/>
      <c r="J151" s="26"/>
      <c r="K151" s="23"/>
      <c r="L151" s="23"/>
      <c r="M151" s="23"/>
      <c r="N151" s="23"/>
      <c r="O151" s="26"/>
      <c r="Q151" s="30"/>
      <c r="R151" s="30"/>
      <c r="S151" s="30"/>
    </row>
    <row r="152" spans="1:19" s="31" customFormat="1" ht="12.75" customHeight="1" x14ac:dyDescent="0.25">
      <c r="A152" s="23"/>
      <c r="B152" s="23"/>
      <c r="C152" s="23"/>
      <c r="D152" s="23"/>
      <c r="E152" s="24"/>
      <c r="F152" s="25"/>
      <c r="G152" s="25"/>
      <c r="H152" s="25"/>
      <c r="I152" s="25"/>
      <c r="J152" s="26"/>
      <c r="K152" s="23"/>
      <c r="L152" s="23"/>
      <c r="M152" s="23"/>
      <c r="N152" s="23"/>
      <c r="O152" s="26"/>
      <c r="Q152" s="30"/>
      <c r="R152" s="30"/>
      <c r="S152" s="30"/>
    </row>
    <row r="153" spans="1:19" s="31" customFormat="1" ht="12.75" customHeight="1" x14ac:dyDescent="0.25">
      <c r="A153" s="23"/>
      <c r="B153" s="23"/>
      <c r="C153" s="23"/>
      <c r="D153" s="23"/>
      <c r="E153" s="24"/>
      <c r="F153" s="25"/>
      <c r="G153" s="25"/>
      <c r="H153" s="25"/>
      <c r="I153" s="25"/>
      <c r="J153" s="26"/>
      <c r="K153" s="23"/>
      <c r="L153" s="23"/>
      <c r="M153" s="23"/>
      <c r="N153" s="23"/>
      <c r="O153" s="26"/>
      <c r="Q153" s="30"/>
      <c r="R153" s="30"/>
      <c r="S153" s="30"/>
    </row>
    <row r="154" spans="1:19" s="31" customFormat="1" ht="12.75" customHeight="1" x14ac:dyDescent="0.25">
      <c r="A154" s="23"/>
      <c r="B154" s="23"/>
      <c r="C154" s="23"/>
      <c r="D154" s="23"/>
      <c r="E154" s="24"/>
      <c r="F154" s="25"/>
      <c r="G154" s="25"/>
      <c r="H154" s="25"/>
      <c r="I154" s="25"/>
      <c r="J154" s="26"/>
      <c r="K154" s="23"/>
      <c r="L154" s="23"/>
      <c r="M154" s="23"/>
      <c r="N154" s="23"/>
      <c r="O154" s="26"/>
      <c r="Q154" s="30"/>
      <c r="R154" s="30"/>
      <c r="S154" s="30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EB1B-2335-4317-9842-4090226477D4}">
  <dimension ref="A1:V129"/>
  <sheetViews>
    <sheetView showGridLines="0" workbookViewId="0"/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8.42578125" style="130" bestFit="1" customWidth="1"/>
    <col min="10" max="10" width="10.140625" customWidth="1"/>
    <col min="11" max="11" width="15.140625" style="103" hidden="1" customWidth="1"/>
    <col min="12" max="12" width="14.5703125" style="103" hidden="1" customWidth="1"/>
    <col min="13" max="13" width="53.140625" style="105" hidden="1" customWidth="1"/>
    <col min="14" max="14" width="8.42578125" style="99" hidden="1" customWidth="1"/>
    <col min="15" max="15" width="2.42578125" style="65" hidden="1" customWidth="1"/>
    <col min="16" max="16" width="14.5703125" style="70" hidden="1" customWidth="1"/>
    <col min="17" max="17" width="53.140625" style="119" hidden="1" customWidth="1"/>
    <col min="18" max="18" width="10.28515625" style="65" hidden="1" customWidth="1"/>
    <col min="19" max="19" width="8.42578125" style="84" hidden="1" customWidth="1"/>
    <col min="20" max="20" width="0" style="7" hidden="1" customWidth="1"/>
    <col min="21" max="16384" width="12.5703125" style="3"/>
  </cols>
  <sheetData>
    <row r="1" spans="1:19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130"/>
      <c r="J1"/>
      <c r="K1" s="105" t="s">
        <v>192</v>
      </c>
      <c r="L1" s="104">
        <v>1.04</v>
      </c>
      <c r="M1" s="99"/>
      <c r="N1" s="99"/>
      <c r="O1" s="65"/>
      <c r="P1" s="70"/>
      <c r="Q1" s="119"/>
      <c r="R1" s="65"/>
      <c r="S1" s="84"/>
    </row>
    <row r="2" spans="1:19" s="7" customFormat="1" x14ac:dyDescent="0.25">
      <c r="A2" s="2" t="s">
        <v>193</v>
      </c>
      <c r="B2" s="2"/>
      <c r="C2" s="3"/>
      <c r="E2" s="1"/>
      <c r="F2" s="1"/>
      <c r="G2" s="1"/>
      <c r="H2" s="1"/>
      <c r="I2" s="130"/>
      <c r="J2"/>
      <c r="K2" s="94" t="s">
        <v>140</v>
      </c>
      <c r="L2" s="105" t="s">
        <v>194</v>
      </c>
      <c r="M2" s="99"/>
      <c r="N2" s="106"/>
      <c r="O2" s="83"/>
      <c r="P2" s="70"/>
      <c r="Q2" s="119"/>
      <c r="R2" s="65"/>
      <c r="S2" s="84"/>
    </row>
    <row r="3" spans="1:19" s="13" customFormat="1" x14ac:dyDescent="0.25">
      <c r="A3" s="97" t="s">
        <v>222</v>
      </c>
      <c r="B3" s="10"/>
      <c r="C3" s="11"/>
      <c r="E3" s="9"/>
      <c r="F3" s="9"/>
      <c r="G3" s="9"/>
      <c r="H3" s="9"/>
      <c r="I3" s="131"/>
      <c r="J3"/>
      <c r="K3" s="107"/>
      <c r="L3" s="107"/>
      <c r="M3" s="108"/>
      <c r="N3" s="100"/>
      <c r="O3" s="64"/>
      <c r="P3" s="120"/>
      <c r="Q3" s="121"/>
      <c r="R3" s="64"/>
      <c r="S3" s="158"/>
    </row>
    <row r="4" spans="1:19" s="13" customFormat="1" x14ac:dyDescent="0.25">
      <c r="A4" s="9"/>
      <c r="B4" s="10"/>
      <c r="C4" s="11"/>
      <c r="D4" s="9"/>
      <c r="E4" s="9"/>
      <c r="F4" s="9"/>
      <c r="G4" s="9"/>
      <c r="H4" s="9"/>
      <c r="I4" s="131"/>
      <c r="J4"/>
      <c r="K4" s="107"/>
      <c r="L4" s="107"/>
      <c r="M4" s="108"/>
      <c r="N4" s="100"/>
      <c r="O4" s="64"/>
      <c r="P4" s="120"/>
      <c r="Q4" s="121"/>
      <c r="R4" s="64"/>
      <c r="S4" s="158"/>
    </row>
    <row r="5" spans="1:19" s="13" customFormat="1" x14ac:dyDescent="0.25">
      <c r="C5" s="11"/>
      <c r="E5" s="9"/>
      <c r="F5" s="9"/>
      <c r="G5" s="9"/>
      <c r="H5" s="9"/>
      <c r="I5" s="131"/>
      <c r="J5"/>
      <c r="K5" s="123" t="s">
        <v>156</v>
      </c>
      <c r="L5" s="100"/>
      <c r="M5" s="108"/>
      <c r="N5" s="100"/>
      <c r="O5" s="64"/>
      <c r="P5" s="120" t="s">
        <v>157</v>
      </c>
      <c r="Q5" s="121"/>
      <c r="R5" s="64"/>
      <c r="S5" s="158"/>
    </row>
    <row r="6" spans="1:19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31" t="s">
        <v>4</v>
      </c>
      <c r="J6"/>
      <c r="K6" s="107"/>
      <c r="L6" s="107"/>
      <c r="M6" s="108"/>
      <c r="N6" s="100"/>
      <c r="O6" s="64"/>
      <c r="P6" s="120"/>
      <c r="Q6" s="121"/>
      <c r="R6" s="64"/>
      <c r="S6" s="158"/>
    </row>
    <row r="7" spans="1:19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32" t="s">
        <v>12</v>
      </c>
      <c r="J7"/>
      <c r="K7" s="144" t="s">
        <v>155</v>
      </c>
      <c r="L7" s="144" t="s">
        <v>150</v>
      </c>
      <c r="M7" s="145" t="s">
        <v>151</v>
      </c>
      <c r="N7" s="146" t="s">
        <v>12</v>
      </c>
      <c r="O7" s="147"/>
      <c r="P7" s="148" t="s">
        <v>150</v>
      </c>
      <c r="Q7" s="149" t="s">
        <v>151</v>
      </c>
      <c r="R7" s="147" t="s">
        <v>115</v>
      </c>
      <c r="S7" s="159" t="s">
        <v>12</v>
      </c>
    </row>
    <row r="8" spans="1:19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130">
        <f ca="1">N8</f>
        <v>51.448</v>
      </c>
      <c r="J8" s="154"/>
      <c r="K8" s="109" t="s">
        <v>141</v>
      </c>
      <c r="L8" s="103" t="s">
        <v>15</v>
      </c>
      <c r="M8" s="94" t="s">
        <v>16</v>
      </c>
      <c r="N8" s="102" cm="1">
        <f t="array" aca="1" ref="N8" ca="1">IF(K8="Y",ROUND(VLOOKUP(L8,INDIRECT($L$2),3,0)*INDIRECT($K$1),3),ROUND(VLOOKUP(L8,INDIRECT($L$2),3,0),3))</f>
        <v>51.448</v>
      </c>
      <c r="O8" s="84" t="str">
        <f>K8</f>
        <v>Y</v>
      </c>
      <c r="P8" s="70" t="str">
        <f>A8</f>
        <v>01400C</v>
      </c>
      <c r="Q8" s="119" t="str">
        <f>B8</f>
        <v>Bricklayer</v>
      </c>
      <c r="R8" s="65" t="str">
        <f>H8</f>
        <v>06</v>
      </c>
      <c r="S8" s="84">
        <f ca="1">N8</f>
        <v>51.448</v>
      </c>
    </row>
    <row r="9" spans="1:19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130"/>
      <c r="J9"/>
      <c r="K9" s="109"/>
      <c r="L9" s="103"/>
      <c r="M9" s="105"/>
      <c r="N9" s="102"/>
      <c r="O9" s="84"/>
      <c r="P9" s="70"/>
      <c r="Q9" s="119"/>
      <c r="R9" s="65"/>
      <c r="S9" s="84"/>
    </row>
    <row r="10" spans="1:19" s="7" customFormat="1" x14ac:dyDescent="0.25">
      <c r="A10" s="1"/>
      <c r="B10" s="126" t="str">
        <f ca="1">"shall receive an additional "&amp;TEXT(N72,"$0.000")&amp;" cents per hour."</f>
        <v>shall receive an additional $0.811 cents per hour.</v>
      </c>
      <c r="C10" s="3"/>
      <c r="D10" s="1"/>
      <c r="E10" s="1"/>
      <c r="F10" s="1"/>
      <c r="G10" s="1"/>
      <c r="H10" s="1"/>
      <c r="I10" s="130"/>
      <c r="J10"/>
      <c r="K10" s="109"/>
      <c r="L10" s="110"/>
      <c r="M10" s="94"/>
      <c r="N10" s="111"/>
      <c r="O10" s="85"/>
      <c r="P10" s="70"/>
      <c r="Q10" s="119"/>
      <c r="R10" s="65"/>
      <c r="S10" s="84"/>
    </row>
    <row r="11" spans="1:19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130">
        <f ca="1">N11</f>
        <v>50.856000000000002</v>
      </c>
      <c r="J11" s="154"/>
      <c r="K11" s="109" t="s">
        <v>141</v>
      </c>
      <c r="L11" s="103" t="s">
        <v>19</v>
      </c>
      <c r="M11" s="94" t="s">
        <v>20</v>
      </c>
      <c r="N11" s="102" cm="1">
        <f t="array" aca="1" ref="N11" ca="1">IF(K11="Y",ROUND(VLOOKUP(L11,INDIRECT($L$2),3,0)*INDIRECT($K$1),3),ROUND(VLOOKUP(L11,INDIRECT($L$2),3,0),3))</f>
        <v>50.856000000000002</v>
      </c>
      <c r="O11" s="84" t="str">
        <f>K11</f>
        <v>Y</v>
      </c>
      <c r="P11" s="70" t="str">
        <f>A11</f>
        <v>01510C</v>
      </c>
      <c r="Q11" s="119" t="str">
        <f>B11</f>
        <v>Carpenter</v>
      </c>
      <c r="R11" s="65" t="str">
        <f>H11</f>
        <v>04</v>
      </c>
      <c r="S11" s="84">
        <f ca="1">N11</f>
        <v>50.856000000000002</v>
      </c>
    </row>
    <row r="12" spans="1:19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130"/>
      <c r="J12"/>
      <c r="K12" s="109"/>
      <c r="L12" s="112"/>
      <c r="M12" s="113"/>
      <c r="N12" s="111"/>
      <c r="O12" s="85"/>
      <c r="P12" s="70"/>
      <c r="Q12" s="119"/>
      <c r="R12" s="65"/>
      <c r="S12" s="84"/>
    </row>
    <row r="13" spans="1:19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130"/>
      <c r="J13"/>
      <c r="K13" s="109"/>
      <c r="L13" s="112"/>
      <c r="M13" s="113"/>
      <c r="N13" s="111"/>
      <c r="O13" s="85"/>
      <c r="P13" s="70"/>
      <c r="Q13" s="119"/>
      <c r="R13" s="65"/>
      <c r="S13" s="84"/>
    </row>
    <row r="14" spans="1:19" s="7" customFormat="1" x14ac:dyDescent="0.25">
      <c r="A14" s="1"/>
      <c r="B14" s="125" t="str">
        <f ca="1">"he/she shall be paid an additional "&amp;TEXT(N73,"$0.000")&amp;" cents per hour."</f>
        <v>he/she shall be paid an additional $0.313 cents per hour.</v>
      </c>
      <c r="C14" s="3"/>
      <c r="D14" s="1"/>
      <c r="E14" s="1"/>
      <c r="F14" s="1"/>
      <c r="G14" s="1"/>
      <c r="H14" s="1"/>
      <c r="I14" s="130"/>
      <c r="J14"/>
      <c r="K14" s="109"/>
      <c r="L14" s="112"/>
      <c r="M14" s="113"/>
      <c r="N14" s="111"/>
      <c r="O14" s="85"/>
      <c r="P14" s="70"/>
      <c r="Q14" s="119"/>
      <c r="R14" s="65"/>
      <c r="S14" s="84"/>
    </row>
    <row r="15" spans="1:19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130">
        <f ca="1">N15</f>
        <v>48.966000000000001</v>
      </c>
      <c r="J15" s="154"/>
      <c r="K15" s="109" t="s">
        <v>141</v>
      </c>
      <c r="L15" s="103" t="s">
        <v>24</v>
      </c>
      <c r="M15" s="94" t="s">
        <v>25</v>
      </c>
      <c r="N15" s="102" cm="1">
        <f t="array" aca="1" ref="N15" ca="1">IF(K15="Y",ROUND(VLOOKUP(L15,INDIRECT($L$2),3,0)*INDIRECT($K$1),3),ROUND(VLOOKUP(L15,INDIRECT($L$2),3,0),3))</f>
        <v>48.966000000000001</v>
      </c>
      <c r="O15" s="84" t="str">
        <f>K15</f>
        <v>Y</v>
      </c>
      <c r="P15" s="70" t="str">
        <f>A15</f>
        <v>07350C</v>
      </c>
      <c r="Q15" s="119" t="str">
        <f>B15</f>
        <v>Painter</v>
      </c>
      <c r="R15" s="65" t="str">
        <f>H15</f>
        <v>01</v>
      </c>
      <c r="S15" s="84">
        <f ca="1">N15</f>
        <v>48.966000000000001</v>
      </c>
    </row>
    <row r="16" spans="1:19" x14ac:dyDescent="0.25">
      <c r="B16" s="124" t="s">
        <v>166</v>
      </c>
      <c r="K16" s="109"/>
      <c r="L16" s="112"/>
      <c r="M16" s="113"/>
      <c r="N16" s="111"/>
      <c r="O16" s="85"/>
    </row>
    <row r="17" spans="1:22" x14ac:dyDescent="0.25">
      <c r="B17" s="124" t="s">
        <v>167</v>
      </c>
      <c r="K17" s="109"/>
      <c r="L17" s="112"/>
      <c r="M17" s="113"/>
      <c r="N17" s="111"/>
      <c r="O17" s="85"/>
    </row>
    <row r="18" spans="1:22" x14ac:dyDescent="0.25">
      <c r="B18" s="124" t="s">
        <v>168</v>
      </c>
      <c r="K18" s="109"/>
      <c r="L18" s="112"/>
      <c r="M18" s="113"/>
      <c r="N18" s="111"/>
      <c r="O18" s="85"/>
    </row>
    <row r="19" spans="1:22" x14ac:dyDescent="0.25">
      <c r="B19" s="124" t="s">
        <v>169</v>
      </c>
      <c r="K19" s="109"/>
      <c r="L19" s="112"/>
      <c r="M19" s="113"/>
      <c r="N19" s="111"/>
      <c r="O19" s="85"/>
    </row>
    <row r="20" spans="1:22" x14ac:dyDescent="0.25">
      <c r="B20" s="124" t="str">
        <f ca="1">"he/she shall receive an additional "&amp;TEXT(N70,"$0.000")&amp;" cents per hour. Provided"</f>
        <v>he/she shall receive an additional $0.936 cents per hour. Provided</v>
      </c>
      <c r="K20" s="109"/>
      <c r="L20" s="112"/>
      <c r="M20" s="113"/>
      <c r="N20" s="111"/>
      <c r="O20" s="85"/>
    </row>
    <row r="21" spans="1:22" x14ac:dyDescent="0.25">
      <c r="B21" s="124" t="s">
        <v>170</v>
      </c>
      <c r="C21" s="2"/>
      <c r="F21" s="2"/>
      <c r="P21" s="76"/>
    </row>
    <row r="22" spans="1:22" x14ac:dyDescent="0.25">
      <c r="B22" s="124" t="str">
        <f>"12:00 a.m. and 8:00 a.m. shall receive an additional "&amp;TEXT($N$74,"#.00%")&amp;" premium."</f>
        <v>12:00 a.m. and 8:00 a.m. shall receive an additional 18.75% premium.</v>
      </c>
      <c r="C22" s="2"/>
      <c r="F22" s="2"/>
      <c r="K22" s="94"/>
      <c r="L22" s="112"/>
      <c r="M22" s="113"/>
      <c r="N22" s="111"/>
      <c r="O22" s="85"/>
      <c r="P22" s="76"/>
    </row>
    <row r="23" spans="1:22" x14ac:dyDescent="0.25">
      <c r="A23" s="1" t="s">
        <v>33</v>
      </c>
      <c r="B23" s="2" t="s">
        <v>34</v>
      </c>
      <c r="C23" s="3">
        <v>293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130">
        <f ca="1">N23</f>
        <v>48.966000000000001</v>
      </c>
      <c r="J23" s="154"/>
      <c r="K23" s="109" t="s">
        <v>141</v>
      </c>
      <c r="L23" s="103" t="s">
        <v>33</v>
      </c>
      <c r="M23" s="94" t="s">
        <v>34</v>
      </c>
      <c r="N23" s="102" cm="1">
        <f t="array" aca="1" ref="N23" ca="1">IF(K23="Y",ROUND(VLOOKUP(L23,INDIRECT($L$2),3,0)*INDIRECT($K$1),3),ROUND(VLOOKUP(L23,INDIRECT($L$2),3,0),3))</f>
        <v>48.966000000000001</v>
      </c>
      <c r="O23" s="84" t="str">
        <f>K23</f>
        <v>Y</v>
      </c>
      <c r="P23" s="70" t="str">
        <f>A23</f>
        <v>05940C</v>
      </c>
      <c r="Q23" s="119" t="str">
        <f>B23</f>
        <v>Lacquer and Varnish Machine Operator</v>
      </c>
      <c r="R23" s="65" t="str">
        <f>H23</f>
        <v>01</v>
      </c>
      <c r="S23" s="84">
        <f ca="1">N23</f>
        <v>48.966000000000001</v>
      </c>
    </row>
    <row r="24" spans="1:22" x14ac:dyDescent="0.25">
      <c r="B24" s="124" t="s">
        <v>171</v>
      </c>
      <c r="K24" s="115"/>
      <c r="L24" s="94"/>
      <c r="M24" s="94"/>
      <c r="N24" s="110"/>
      <c r="O24" s="66"/>
    </row>
    <row r="25" spans="1:22" x14ac:dyDescent="0.25">
      <c r="B25" s="124" t="str">
        <f ca="1">"painting, he/she shall receive an additional "&amp;TEXT(N71,"$0.000")&amp;" cents per hour."</f>
        <v>painting, he/she shall receive an additional $0.936 cents per hour.</v>
      </c>
      <c r="K25" s="115"/>
      <c r="L25" s="110"/>
      <c r="M25" s="94"/>
      <c r="N25" s="110"/>
      <c r="O25" s="66"/>
    </row>
    <row r="26" spans="1:22" x14ac:dyDescent="0.25">
      <c r="B26" s="124" t="s">
        <v>172</v>
      </c>
      <c r="K26" s="115"/>
      <c r="L26" s="110"/>
      <c r="M26" s="94"/>
      <c r="N26" s="110"/>
      <c r="O26" s="66"/>
    </row>
    <row r="27" spans="1:22" s="7" customFormat="1" x14ac:dyDescent="0.25">
      <c r="A27" s="1"/>
      <c r="B27" s="124" t="str">
        <f>"12:00 a.m. and 8:00 a.m. shall receive an additional "&amp;TEXT($N$74,"#.00%")&amp;"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130"/>
      <c r="J27"/>
      <c r="K27" s="115"/>
      <c r="L27" s="110"/>
      <c r="M27" s="94"/>
      <c r="N27" s="110"/>
      <c r="O27" s="66"/>
      <c r="P27" s="70"/>
      <c r="Q27" s="119"/>
      <c r="R27" s="65"/>
      <c r="S27" s="84"/>
      <c r="U27" s="3"/>
      <c r="V27" s="3"/>
    </row>
    <row r="28" spans="1:22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130">
        <f t="shared" ref="I28:I32" ca="1" si="0">N28</f>
        <v>55.908000000000001</v>
      </c>
      <c r="J28" s="154"/>
      <c r="K28" s="109" t="s">
        <v>141</v>
      </c>
      <c r="L28" s="103" t="s">
        <v>39</v>
      </c>
      <c r="M28" s="94" t="s">
        <v>40</v>
      </c>
      <c r="N28" s="102" cm="1">
        <f t="array" aca="1" ref="N28" ca="1">IF(K28="Y",ROUND(VLOOKUP(L28,INDIRECT($L$2),3,0)*INDIRECT($K$1),3),ROUND(VLOOKUP(L28,INDIRECT($L$2),3,0),3))</f>
        <v>55.908000000000001</v>
      </c>
      <c r="O28" s="84" t="str">
        <f t="shared" ref="O28:O32" si="1">K28</f>
        <v>Y</v>
      </c>
      <c r="P28" s="70" t="str">
        <f t="shared" ref="P28:Q32" si="2">A28</f>
        <v>05760C</v>
      </c>
      <c r="Q28" s="119" t="str">
        <f t="shared" si="2"/>
        <v>Iron Worker</v>
      </c>
      <c r="R28" s="65" t="str">
        <f>H28</f>
        <v>08</v>
      </c>
      <c r="S28" s="84">
        <f t="shared" ref="S28:S32" ca="1" si="3">N28</f>
        <v>55.908000000000001</v>
      </c>
      <c r="U28" s="3"/>
      <c r="V28" s="3"/>
    </row>
    <row r="29" spans="1:22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130">
        <f t="shared" ca="1" si="0"/>
        <v>57.963000000000001</v>
      </c>
      <c r="J29" s="154"/>
      <c r="K29" s="109" t="s">
        <v>141</v>
      </c>
      <c r="L29" s="103" t="s">
        <v>43</v>
      </c>
      <c r="M29" s="166" t="s">
        <v>44</v>
      </c>
      <c r="N29" s="102" cm="1">
        <f t="array" aca="1" ref="N29" ca="1">IF(K29="Y",ROUND(VLOOKUP(L29,INDIRECT($L$2),3,0)*INDIRECT($K$1),3),ROUND(VLOOKUP(L29,INDIRECT($L$2),3,0),3))</f>
        <v>57.963000000000001</v>
      </c>
      <c r="O29" s="84" t="str">
        <f t="shared" si="1"/>
        <v>Y</v>
      </c>
      <c r="P29" s="70" t="str">
        <f t="shared" si="2"/>
        <v>07780C</v>
      </c>
      <c r="Q29" s="119" t="str">
        <f t="shared" si="2"/>
        <v>Pipefitter</v>
      </c>
      <c r="R29" s="65" t="str">
        <f>H29</f>
        <v>15</v>
      </c>
      <c r="S29" s="84">
        <f t="shared" ca="1" si="3"/>
        <v>57.963000000000001</v>
      </c>
    </row>
    <row r="30" spans="1:22" x14ac:dyDescent="0.25">
      <c r="A30" s="1" t="s">
        <v>45</v>
      </c>
      <c r="B30" s="2" t="s">
        <v>46</v>
      </c>
      <c r="C30" s="3">
        <v>310</v>
      </c>
      <c r="D30" s="1" t="s">
        <v>13</v>
      </c>
      <c r="E30" s="1">
        <v>2</v>
      </c>
      <c r="F30" s="1" t="s">
        <v>14</v>
      </c>
      <c r="G30" s="1">
        <v>6</v>
      </c>
      <c r="H30" s="1">
        <v>15</v>
      </c>
      <c r="I30" s="130">
        <f t="shared" ca="1" si="0"/>
        <v>57.963000000000001</v>
      </c>
      <c r="J30" s="154"/>
      <c r="K30" s="109" t="s">
        <v>141</v>
      </c>
      <c r="L30" s="103" t="s">
        <v>45</v>
      </c>
      <c r="M30" s="166" t="s">
        <v>46</v>
      </c>
      <c r="N30" s="102" cm="1">
        <f t="array" aca="1" ref="N30" ca="1">IF(K30="Y",ROUND(VLOOKUP(L30,INDIRECT($L$2),3,0)*INDIRECT($K$1),3),ROUND(VLOOKUP(L30,INDIRECT($L$2),3,0),3))</f>
        <v>57.963000000000001</v>
      </c>
      <c r="O30" s="84" t="str">
        <f t="shared" si="1"/>
        <v>Y</v>
      </c>
      <c r="P30" s="70" t="str">
        <f t="shared" si="2"/>
        <v>07770C</v>
      </c>
      <c r="Q30" s="119" t="str">
        <f t="shared" si="2"/>
        <v>Pipefitter/Instrumentation</v>
      </c>
      <c r="R30" s="122">
        <f>H30</f>
        <v>15</v>
      </c>
      <c r="S30" s="84">
        <f t="shared" ca="1" si="3"/>
        <v>57.963000000000001</v>
      </c>
    </row>
    <row r="31" spans="1:22" x14ac:dyDescent="0.25">
      <c r="A31" s="1" t="s">
        <v>48</v>
      </c>
      <c r="B31" s="2" t="s">
        <v>219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130">
        <f t="shared" ca="1" si="0"/>
        <v>56.699401600000009</v>
      </c>
      <c r="J31" s="154"/>
      <c r="K31" s="109" t="s">
        <v>141</v>
      </c>
      <c r="L31" s="103" t="s">
        <v>48</v>
      </c>
      <c r="M31" s="150" t="s">
        <v>49</v>
      </c>
      <c r="N31" s="151" cm="1">
        <f t="array" aca="1" ref="N31" ca="1">IF(K31="Y",(((VLOOKUP(L31,INDIRECT($L$2),3,0)+$N$75)*INDIRECT($K$1))-$N$75),VLOOKUP(L31,INDIRECT($L$2),3,0))</f>
        <v>56.699401600000009</v>
      </c>
      <c r="O31" s="84" t="str">
        <f t="shared" si="1"/>
        <v>Y</v>
      </c>
      <c r="P31" s="70" t="str">
        <f t="shared" si="2"/>
        <v>08030C</v>
      </c>
      <c r="Q31" s="119" t="str">
        <f t="shared" si="2"/>
        <v>Plumber*</v>
      </c>
      <c r="R31" s="65" t="str">
        <f>H31</f>
        <v>11</v>
      </c>
      <c r="S31" s="84">
        <f t="shared" ca="1" si="3"/>
        <v>56.699401600000009</v>
      </c>
    </row>
    <row r="32" spans="1:22" x14ac:dyDescent="0.25">
      <c r="A32" s="1" t="s">
        <v>50</v>
      </c>
      <c r="B32" s="2" t="s">
        <v>220</v>
      </c>
      <c r="C32" s="3">
        <v>313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130">
        <f t="shared" ca="1" si="0"/>
        <v>61.722352000000001</v>
      </c>
      <c r="J32" s="154"/>
      <c r="K32" s="109" t="s">
        <v>141</v>
      </c>
      <c r="L32" s="103" t="s">
        <v>50</v>
      </c>
      <c r="M32" s="150" t="s">
        <v>51</v>
      </c>
      <c r="N32" s="151" cm="1">
        <f t="array" aca="1" ref="N32" ca="1">IF(K32="Y",(((VLOOKUP(L32,INDIRECT($L$2),3,0)+$N$75)*INDIRECT($K$1))-$N$75),VLOOKUP(L32,INDIRECT($L$2),3,0))</f>
        <v>61.722352000000001</v>
      </c>
      <c r="O32" s="84" t="str">
        <f t="shared" si="1"/>
        <v>Y</v>
      </c>
      <c r="P32" s="70" t="str">
        <f t="shared" si="2"/>
        <v>08010C</v>
      </c>
      <c r="Q32" s="119" t="str">
        <f t="shared" si="2"/>
        <v>Plumber/Welder*</v>
      </c>
      <c r="R32" s="122">
        <f>H32</f>
        <v>12</v>
      </c>
      <c r="S32" s="84">
        <f t="shared" ca="1" si="3"/>
        <v>61.722352000000001</v>
      </c>
    </row>
    <row r="33" spans="1:20" x14ac:dyDescent="0.25">
      <c r="K33" s="109"/>
      <c r="L33" s="109"/>
    </row>
    <row r="34" spans="1:20" x14ac:dyDescent="0.25">
      <c r="A34" s="10" t="s">
        <v>146</v>
      </c>
      <c r="F34" s="9" t="s">
        <v>160</v>
      </c>
      <c r="G34" s="9" t="s">
        <v>133</v>
      </c>
      <c r="H34" s="9" t="s">
        <v>135</v>
      </c>
      <c r="I34" s="131" t="s">
        <v>4</v>
      </c>
      <c r="K34" s="109"/>
      <c r="L34" s="109"/>
    </row>
    <row r="35" spans="1:20" s="11" customFormat="1" x14ac:dyDescent="0.25">
      <c r="A35" s="127" t="s">
        <v>150</v>
      </c>
      <c r="B35" s="128" t="s">
        <v>159</v>
      </c>
      <c r="C35" s="127" t="s">
        <v>162</v>
      </c>
      <c r="D35" s="127" t="s">
        <v>5</v>
      </c>
      <c r="E35" s="127" t="s">
        <v>6</v>
      </c>
      <c r="F35" s="127" t="s">
        <v>161</v>
      </c>
      <c r="G35" s="127" t="s">
        <v>134</v>
      </c>
      <c r="H35" s="127" t="s">
        <v>134</v>
      </c>
      <c r="I35" s="132" t="s">
        <v>12</v>
      </c>
      <c r="J35"/>
      <c r="K35" s="107"/>
      <c r="L35" s="107"/>
      <c r="M35" s="108"/>
      <c r="N35" s="100"/>
      <c r="O35" s="64"/>
      <c r="P35" s="120"/>
      <c r="Q35" s="121"/>
      <c r="R35" s="64"/>
      <c r="S35" s="158"/>
      <c r="T35" s="13"/>
    </row>
    <row r="36" spans="1:20" x14ac:dyDescent="0.25">
      <c r="A36" s="1" t="s">
        <v>56</v>
      </c>
      <c r="B36" s="2" t="s">
        <v>57</v>
      </c>
      <c r="C36" s="3">
        <v>363</v>
      </c>
      <c r="D36" s="1" t="s">
        <v>13</v>
      </c>
      <c r="E36" s="1">
        <v>2</v>
      </c>
      <c r="F36" s="1" t="s">
        <v>14</v>
      </c>
      <c r="G36" s="1">
        <v>8</v>
      </c>
      <c r="H36" s="1" t="s">
        <v>124</v>
      </c>
      <c r="I36" s="130">
        <f t="shared" ref="I36:I45" ca="1" si="4">N36</f>
        <v>56.603000000000002</v>
      </c>
      <c r="J36" s="154"/>
      <c r="K36" s="103" t="s">
        <v>141</v>
      </c>
      <c r="L36" s="103" t="s">
        <v>56</v>
      </c>
      <c r="M36" s="94" t="s">
        <v>57</v>
      </c>
      <c r="N36" s="102" cm="1">
        <f t="array" aca="1" ref="N36" ca="1">IF(K36="Y",ROUND(VLOOKUP(L36,INDIRECT($L$2),3,0)*INDIRECT($K$1),3),ROUND(VLOOKUP(L36,INDIRECT($L$2),3,0),3))</f>
        <v>56.603000000000002</v>
      </c>
      <c r="O36" s="84" t="str">
        <f t="shared" ref="O36:O48" si="5">K36</f>
        <v>Y</v>
      </c>
      <c r="P36" s="70" t="str">
        <f t="shared" ref="P36:Q45" si="6">A36</f>
        <v>04530C</v>
      </c>
      <c r="Q36" s="119" t="str">
        <f t="shared" si="6"/>
        <v>Foreman, Bricklayer</v>
      </c>
      <c r="R36" s="122" t="str">
        <f t="shared" ref="R36:R45" si="7">H36</f>
        <v>07</v>
      </c>
      <c r="S36" s="84">
        <f t="shared" ref="S36:S45" ca="1" si="8">N36</f>
        <v>56.603000000000002</v>
      </c>
      <c r="T36" s="3"/>
    </row>
    <row r="37" spans="1:20" x14ac:dyDescent="0.25">
      <c r="A37" s="1" t="s">
        <v>58</v>
      </c>
      <c r="B37" s="2" t="s">
        <v>59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125</v>
      </c>
      <c r="I37" s="130">
        <f t="shared" ca="1" si="4"/>
        <v>54.186999999999998</v>
      </c>
      <c r="J37" s="154"/>
      <c r="K37" s="103" t="s">
        <v>141</v>
      </c>
      <c r="L37" s="103" t="s">
        <v>58</v>
      </c>
      <c r="M37" s="94" t="s">
        <v>59</v>
      </c>
      <c r="N37" s="102" cm="1">
        <f t="array" aca="1" ref="N37" ca="1">IF(K37="Y",ROUND(VLOOKUP(L37,INDIRECT($L$2),3,0)*INDIRECT($K$1),3),ROUND(VLOOKUP(L37,INDIRECT($L$2),3,0),3))</f>
        <v>54.186999999999998</v>
      </c>
      <c r="O37" s="84" t="str">
        <f t="shared" si="5"/>
        <v>Y</v>
      </c>
      <c r="P37" s="70" t="str">
        <f t="shared" si="6"/>
        <v>04560C</v>
      </c>
      <c r="Q37" s="119" t="str">
        <f t="shared" si="6"/>
        <v>Foreman, Carpenter</v>
      </c>
      <c r="R37" s="122" t="str">
        <f t="shared" si="7"/>
        <v>05</v>
      </c>
      <c r="S37" s="84">
        <f t="shared" ca="1" si="8"/>
        <v>54.186999999999998</v>
      </c>
      <c r="T37" s="3"/>
    </row>
    <row r="38" spans="1:20" x14ac:dyDescent="0.25">
      <c r="A38" s="1" t="s">
        <v>210</v>
      </c>
      <c r="B38" s="2" t="s">
        <v>181</v>
      </c>
      <c r="C38" s="3">
        <v>385</v>
      </c>
      <c r="D38" s="1" t="s">
        <v>13</v>
      </c>
      <c r="E38" s="1">
        <v>2</v>
      </c>
      <c r="F38" s="1" t="s">
        <v>14</v>
      </c>
      <c r="G38" s="1">
        <v>8</v>
      </c>
      <c r="H38" s="1">
        <v>24</v>
      </c>
      <c r="I38" s="130">
        <f t="shared" ca="1" si="4"/>
        <v>57.469000000000001</v>
      </c>
      <c r="J38" s="154"/>
      <c r="K38" s="103" t="s">
        <v>141</v>
      </c>
      <c r="L38" s="103" t="str">
        <f>A38</f>
        <v>53105C</v>
      </c>
      <c r="M38" s="94" t="s">
        <v>182</v>
      </c>
      <c r="N38" s="102" cm="1">
        <f t="array" aca="1" ref="N38" ca="1">IF(K38="Y",ROUND(VLOOKUP(L38,INDIRECT($L$2),3,0)*INDIRECT($K$1),3),ROUND(VLOOKUP(L38,INDIRECT($L$2),3,0),3))</f>
        <v>57.469000000000001</v>
      </c>
      <c r="O38" s="84" t="str">
        <f t="shared" si="5"/>
        <v>Y</v>
      </c>
      <c r="P38" s="70" t="str">
        <f t="shared" si="6"/>
        <v>53105C</v>
      </c>
      <c r="Q38" s="119" t="str">
        <f t="shared" si="6"/>
        <v>Foreman, Carpenter - FPS</v>
      </c>
      <c r="R38" s="122">
        <f t="shared" si="7"/>
        <v>24</v>
      </c>
      <c r="S38" s="84">
        <f t="shared" ca="1" si="8"/>
        <v>57.469000000000001</v>
      </c>
      <c r="T38" s="3"/>
    </row>
    <row r="39" spans="1:20" x14ac:dyDescent="0.25">
      <c r="A39" s="1" t="s">
        <v>60</v>
      </c>
      <c r="B39" s="2" t="s">
        <v>61</v>
      </c>
      <c r="C39" s="3">
        <v>348</v>
      </c>
      <c r="D39" s="1" t="s">
        <v>13</v>
      </c>
      <c r="E39" s="1">
        <v>2</v>
      </c>
      <c r="F39" s="1" t="s">
        <v>14</v>
      </c>
      <c r="G39" s="1">
        <v>7</v>
      </c>
      <c r="H39" s="1" t="s">
        <v>126</v>
      </c>
      <c r="I39" s="130">
        <f t="shared" ca="1" si="4"/>
        <v>59.293999999999997</v>
      </c>
      <c r="J39" s="154"/>
      <c r="K39" s="103" t="s">
        <v>141</v>
      </c>
      <c r="L39" s="103" t="s">
        <v>60</v>
      </c>
      <c r="M39" s="94" t="s">
        <v>61</v>
      </c>
      <c r="N39" s="102" cm="1">
        <f t="array" aca="1" ref="N39" ca="1">IF(K39="Y",ROUND(VLOOKUP(L39,INDIRECT($L$2),3,0)*INDIRECT($K$1),3),ROUND(VLOOKUP(L39,INDIRECT($L$2),3,0),3))</f>
        <v>59.293999999999997</v>
      </c>
      <c r="O39" s="84" t="str">
        <f t="shared" si="5"/>
        <v>Y</v>
      </c>
      <c r="P39" s="70" t="str">
        <f t="shared" si="6"/>
        <v>04680C</v>
      </c>
      <c r="Q39" s="119" t="str">
        <f t="shared" si="6"/>
        <v>Foreman, Iron Worker</v>
      </c>
      <c r="R39" s="122" t="str">
        <f t="shared" si="7"/>
        <v>09</v>
      </c>
      <c r="S39" s="84">
        <f t="shared" ca="1" si="8"/>
        <v>59.293999999999997</v>
      </c>
      <c r="T39" s="3"/>
    </row>
    <row r="40" spans="1:20" x14ac:dyDescent="0.25">
      <c r="A40" s="1" t="s">
        <v>62</v>
      </c>
      <c r="B40" s="2" t="s">
        <v>63</v>
      </c>
      <c r="C40" s="3">
        <v>348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127</v>
      </c>
      <c r="I40" s="130">
        <f t="shared" ca="1" si="4"/>
        <v>52.944000000000003</v>
      </c>
      <c r="J40" s="154"/>
      <c r="K40" s="103" t="s">
        <v>141</v>
      </c>
      <c r="L40" s="103" t="s">
        <v>62</v>
      </c>
      <c r="M40" s="94" t="s">
        <v>63</v>
      </c>
      <c r="N40" s="102" cm="1">
        <f t="array" aca="1" ref="N40" ca="1">IF(K40="Y",ROUND(VLOOKUP(L40,INDIRECT($L$2),3,0)*INDIRECT($K$1),3),ROUND(VLOOKUP(L40,INDIRECT($L$2),3,0),3))</f>
        <v>52.944000000000003</v>
      </c>
      <c r="O40" s="84" t="str">
        <f t="shared" si="5"/>
        <v>Y</v>
      </c>
      <c r="P40" s="70" t="str">
        <f t="shared" si="6"/>
        <v>04760C</v>
      </c>
      <c r="Q40" s="119" t="str">
        <f t="shared" si="6"/>
        <v>Foreman, Painter</v>
      </c>
      <c r="R40" s="122" t="str">
        <f t="shared" si="7"/>
        <v>03</v>
      </c>
      <c r="S40" s="84">
        <f t="shared" ca="1" si="8"/>
        <v>52.944000000000003</v>
      </c>
      <c r="T40" s="3"/>
    </row>
    <row r="41" spans="1:20" x14ac:dyDescent="0.25">
      <c r="A41" s="1" t="s">
        <v>64</v>
      </c>
      <c r="B41" s="2" t="s">
        <v>65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127</v>
      </c>
      <c r="I41" s="130">
        <f t="shared" ca="1" si="4"/>
        <v>52.944000000000003</v>
      </c>
      <c r="J41" s="154"/>
      <c r="K41" s="103" t="s">
        <v>141</v>
      </c>
      <c r="L41" s="103" t="s">
        <v>64</v>
      </c>
      <c r="M41" s="94" t="s">
        <v>65</v>
      </c>
      <c r="N41" s="102" cm="1">
        <f t="array" aca="1" ref="N41" ca="1">IF(K41="Y",ROUND(VLOOKUP(L41,INDIRECT($L$2),3,0)*INDIRECT($K$1),3),ROUND(VLOOKUP(L41,INDIRECT($L$2),3,0),3))</f>
        <v>52.944000000000003</v>
      </c>
      <c r="O41" s="84" t="str">
        <f t="shared" si="5"/>
        <v>Y</v>
      </c>
      <c r="P41" s="70" t="str">
        <f t="shared" si="6"/>
        <v>05010C</v>
      </c>
      <c r="Q41" s="119" t="str">
        <f t="shared" si="6"/>
        <v>Foreman, Painter-Traffic</v>
      </c>
      <c r="R41" s="122" t="str">
        <f t="shared" si="7"/>
        <v>03</v>
      </c>
      <c r="S41" s="84">
        <f t="shared" ca="1" si="8"/>
        <v>52.944000000000003</v>
      </c>
      <c r="T41" s="3"/>
    </row>
    <row r="42" spans="1:20" x14ac:dyDescent="0.25">
      <c r="A42" s="1" t="s">
        <v>66</v>
      </c>
      <c r="B42" s="2" t="s">
        <v>67</v>
      </c>
      <c r="C42" s="3">
        <v>363</v>
      </c>
      <c r="D42" s="1" t="s">
        <v>13</v>
      </c>
      <c r="E42" s="1">
        <v>2</v>
      </c>
      <c r="F42" s="1" t="s">
        <v>14</v>
      </c>
      <c r="G42" s="1">
        <v>8</v>
      </c>
      <c r="H42" s="1" t="s">
        <v>129</v>
      </c>
      <c r="I42" s="130">
        <f t="shared" ca="1" si="4"/>
        <v>60.256</v>
      </c>
      <c r="J42" s="154"/>
      <c r="K42" s="103" t="s">
        <v>141</v>
      </c>
      <c r="L42" s="103" t="s">
        <v>66</v>
      </c>
      <c r="M42" s="94" t="s">
        <v>67</v>
      </c>
      <c r="N42" s="102" cm="1">
        <f t="array" aca="1" ref="N42" ca="1">IF(K42="Y",ROUND(VLOOKUP(L42,INDIRECT($L$2),3,0)*INDIRECT($K$1),3),ROUND(VLOOKUP(L42,INDIRECT($L$2),3,0),3))</f>
        <v>60.256</v>
      </c>
      <c r="O42" s="84" t="str">
        <f t="shared" si="5"/>
        <v>Y</v>
      </c>
      <c r="P42" s="70" t="str">
        <f t="shared" si="6"/>
        <v>04940C</v>
      </c>
      <c r="Q42" s="119" t="str">
        <f t="shared" si="6"/>
        <v>Foreman, Sheet Metal Worker</v>
      </c>
      <c r="R42" s="122" t="str">
        <f t="shared" si="7"/>
        <v>14</v>
      </c>
      <c r="S42" s="84">
        <f t="shared" ca="1" si="8"/>
        <v>60.256</v>
      </c>
      <c r="T42" s="3"/>
    </row>
    <row r="43" spans="1:20" x14ac:dyDescent="0.25">
      <c r="A43" s="1" t="s">
        <v>68</v>
      </c>
      <c r="B43" s="2" t="s">
        <v>69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130</v>
      </c>
      <c r="I43" s="130">
        <f t="shared" ca="1" si="4"/>
        <v>62.332000000000001</v>
      </c>
      <c r="J43" s="154"/>
      <c r="K43" s="103" t="s">
        <v>141</v>
      </c>
      <c r="L43" s="103" t="s">
        <v>68</v>
      </c>
      <c r="M43" s="166" t="s">
        <v>69</v>
      </c>
      <c r="N43" s="102" cm="1">
        <f t="array" aca="1" ref="N43" ca="1">IF(K43="Y",ROUND(VLOOKUP(L43,INDIRECT($L$2),3,0)*INDIRECT($K$1),3),ROUND(VLOOKUP(L43,INDIRECT($L$2),3,0),3))</f>
        <v>62.332000000000001</v>
      </c>
      <c r="O43" s="84" t="str">
        <f t="shared" si="5"/>
        <v>Y</v>
      </c>
      <c r="P43" s="70" t="str">
        <f t="shared" si="6"/>
        <v>04830C</v>
      </c>
      <c r="Q43" s="119" t="str">
        <f t="shared" si="6"/>
        <v>Foreman, Pipefitter</v>
      </c>
      <c r="R43" s="122" t="str">
        <f t="shared" si="7"/>
        <v>17</v>
      </c>
      <c r="S43" s="84">
        <f t="shared" ca="1" si="8"/>
        <v>62.332000000000001</v>
      </c>
      <c r="T43" s="3"/>
    </row>
    <row r="44" spans="1:20" x14ac:dyDescent="0.25">
      <c r="A44" s="1" t="s">
        <v>70</v>
      </c>
      <c r="B44" s="2" t="s">
        <v>71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130">
        <f t="shared" ca="1" si="4"/>
        <v>62.332000000000001</v>
      </c>
      <c r="J44" s="154"/>
      <c r="K44" s="103" t="s">
        <v>141</v>
      </c>
      <c r="L44" s="103" t="s">
        <v>70</v>
      </c>
      <c r="M44" s="166" t="s">
        <v>71</v>
      </c>
      <c r="N44" s="102" cm="1">
        <f t="array" aca="1" ref="N44" ca="1">IF(K44="Y",ROUND(VLOOKUP(L44,INDIRECT($L$2),3,0)*INDIRECT($K$1),3),ROUND(VLOOKUP(L44,INDIRECT($L$2),3,0),3))</f>
        <v>62.332000000000001</v>
      </c>
      <c r="O44" s="84" t="str">
        <f t="shared" si="5"/>
        <v>Y</v>
      </c>
      <c r="P44" s="70" t="str">
        <f t="shared" si="6"/>
        <v>04832C</v>
      </c>
      <c r="Q44" s="119" t="str">
        <f t="shared" si="6"/>
        <v>Foreman, Pipefitter/Instrumentation</v>
      </c>
      <c r="R44" s="122" t="str">
        <f t="shared" si="7"/>
        <v>17</v>
      </c>
      <c r="S44" s="84">
        <f t="shared" ca="1" si="8"/>
        <v>62.332000000000001</v>
      </c>
      <c r="T44" s="3"/>
    </row>
    <row r="45" spans="1:20" x14ac:dyDescent="0.25">
      <c r="A45" s="1" t="s">
        <v>72</v>
      </c>
      <c r="B45" s="2" t="s">
        <v>216</v>
      </c>
      <c r="C45" s="3">
        <v>370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131</v>
      </c>
      <c r="I45" s="130">
        <f t="shared" ca="1" si="4"/>
        <v>60.422268800000005</v>
      </c>
      <c r="J45" s="154"/>
      <c r="K45" s="103" t="s">
        <v>141</v>
      </c>
      <c r="L45" s="103" t="s">
        <v>72</v>
      </c>
      <c r="M45" s="150" t="s">
        <v>73</v>
      </c>
      <c r="N45" s="151" cm="1">
        <f t="array" aca="1" ref="N45" ca="1">IF(K45="Y",(((VLOOKUP(L45,INDIRECT($L$2),3,0)+$N$75)*INDIRECT($K$1))-$N$75),VLOOKUP(L45,INDIRECT($L$2),3,0))</f>
        <v>60.422268800000005</v>
      </c>
      <c r="O45" s="84" t="str">
        <f t="shared" si="5"/>
        <v>Y</v>
      </c>
      <c r="P45" s="70" t="str">
        <f t="shared" si="6"/>
        <v>04840C</v>
      </c>
      <c r="Q45" s="119" t="str">
        <f t="shared" si="6"/>
        <v>Foreman, Plumber*</v>
      </c>
      <c r="R45" s="122" t="str">
        <f t="shared" si="7"/>
        <v>13</v>
      </c>
      <c r="S45" s="84">
        <f t="shared" ca="1" si="8"/>
        <v>60.422268800000005</v>
      </c>
      <c r="T45" s="3"/>
    </row>
    <row r="46" spans="1:20" x14ac:dyDescent="0.25">
      <c r="A46" s="1" t="s">
        <v>207</v>
      </c>
      <c r="B46" s="2" t="s">
        <v>217</v>
      </c>
      <c r="C46" s="3">
        <v>380</v>
      </c>
      <c r="D46" s="1" t="s">
        <v>13</v>
      </c>
      <c r="E46" s="1">
        <v>2</v>
      </c>
      <c r="F46" s="1" t="s">
        <v>14</v>
      </c>
      <c r="G46" s="1">
        <v>8</v>
      </c>
      <c r="H46" s="1">
        <v>23</v>
      </c>
      <c r="I46" s="130">
        <f ca="1">N46</f>
        <v>62.849379200000001</v>
      </c>
      <c r="J46" s="154"/>
      <c r="K46" s="98" t="s">
        <v>141</v>
      </c>
      <c r="L46" s="103" t="s">
        <v>76</v>
      </c>
      <c r="M46" s="150" t="s">
        <v>178</v>
      </c>
      <c r="N46" s="151" cm="1">
        <f t="array" aca="1" ref="N46" ca="1">IF(K46="Y",(((VLOOKUP(L46,INDIRECT($L$2),3,0)+$N$75)*INDIRECT($K$1))-$N$75),VLOOKUP(L46,INDIRECT($L$2),3,0))</f>
        <v>62.849379200000001</v>
      </c>
      <c r="O46" s="84" t="str">
        <f t="shared" si="5"/>
        <v>Y</v>
      </c>
      <c r="P46" s="70" t="str">
        <f>A46</f>
        <v>59510C</v>
      </c>
      <c r="Q46" s="119" t="str">
        <f>B46</f>
        <v>Foreman, Plumber Master in Charge - FPS*</v>
      </c>
      <c r="R46" s="122">
        <f>H46</f>
        <v>23</v>
      </c>
      <c r="S46" s="84">
        <f ca="1">N46</f>
        <v>62.849379200000001</v>
      </c>
      <c r="T46" s="3"/>
    </row>
    <row r="47" spans="1:20" x14ac:dyDescent="0.25">
      <c r="A47" s="1" t="s">
        <v>74</v>
      </c>
      <c r="B47" s="2" t="s">
        <v>218</v>
      </c>
      <c r="C47" s="3">
        <v>375</v>
      </c>
      <c r="D47" s="1" t="s">
        <v>13</v>
      </c>
      <c r="E47" s="1">
        <v>2</v>
      </c>
      <c r="F47" s="1" t="s">
        <v>14</v>
      </c>
      <c r="G47" s="1">
        <v>8</v>
      </c>
      <c r="H47" s="1">
        <v>22</v>
      </c>
      <c r="I47" s="130">
        <f t="shared" ref="I47:I48" ca="1" si="9">N47</f>
        <v>65.777270400000006</v>
      </c>
      <c r="J47" s="154"/>
      <c r="K47" s="103" t="s">
        <v>141</v>
      </c>
      <c r="L47" s="103" t="s">
        <v>74</v>
      </c>
      <c r="M47" s="150" t="s">
        <v>75</v>
      </c>
      <c r="N47" s="151" cm="1">
        <f t="array" aca="1" ref="N47" ca="1">IF(K47="Y",(((VLOOKUP(L47,INDIRECT($L$2),3,0)+$N$75)*INDIRECT($K$1))-$N$75),VLOOKUP(L47,INDIRECT($L$2),3,0))</f>
        <v>65.777270400000006</v>
      </c>
      <c r="O47" s="84" t="str">
        <f t="shared" si="5"/>
        <v>Y</v>
      </c>
      <c r="P47" s="70" t="str">
        <f t="shared" ref="P47:Q48" si="10">A47</f>
        <v>04860C</v>
      </c>
      <c r="Q47" s="119" t="str">
        <f t="shared" si="10"/>
        <v>Foreman, Plumber/Welder*</v>
      </c>
      <c r="R47" s="122">
        <f t="shared" ref="R47:R48" si="11">H47</f>
        <v>22</v>
      </c>
      <c r="S47" s="84">
        <f t="shared" ref="S47:S48" ca="1" si="12">N47</f>
        <v>65.777270400000006</v>
      </c>
      <c r="T47" s="3"/>
    </row>
    <row r="48" spans="1:20" x14ac:dyDescent="0.25">
      <c r="A48" s="1" t="s">
        <v>177</v>
      </c>
      <c r="B48" s="2" t="s">
        <v>221</v>
      </c>
      <c r="C48" s="3">
        <v>395</v>
      </c>
      <c r="D48" s="1" t="s">
        <v>13</v>
      </c>
      <c r="E48" s="1">
        <v>2</v>
      </c>
      <c r="F48" s="1" t="s">
        <v>14</v>
      </c>
      <c r="G48" s="1">
        <v>8</v>
      </c>
      <c r="H48" s="1">
        <v>21</v>
      </c>
      <c r="I48" s="130">
        <f t="shared" ca="1" si="9"/>
        <v>67.65384640000002</v>
      </c>
      <c r="J48" s="154"/>
      <c r="K48" s="98" t="s">
        <v>141</v>
      </c>
      <c r="L48" s="103" t="str">
        <f>A48</f>
        <v>53094C</v>
      </c>
      <c r="M48" s="150" t="str">
        <f>B48</f>
        <v>Foreman, Plumber/Welder Master In Charge - Water*</v>
      </c>
      <c r="N48" s="151" cm="1">
        <f t="array" aca="1" ref="N48" ca="1">IF(K48="Y",(((VLOOKUP(L48,INDIRECT($L$2),3,0)+$N$75)*INDIRECT($K$1))-$N$75),VLOOKUP(L48,INDIRECT($L$2),3,0))</f>
        <v>67.65384640000002</v>
      </c>
      <c r="O48" s="84" t="str">
        <f t="shared" si="5"/>
        <v>Y</v>
      </c>
      <c r="P48" s="70" t="str">
        <f>L48</f>
        <v>53094C</v>
      </c>
      <c r="Q48" s="119" t="str">
        <f t="shared" si="10"/>
        <v>Foreman, Plumber/Welder Master In Charge - Water*</v>
      </c>
      <c r="R48" s="122">
        <f t="shared" si="11"/>
        <v>21</v>
      </c>
      <c r="S48" s="84">
        <f t="shared" ca="1" si="12"/>
        <v>67.65384640000002</v>
      </c>
      <c r="T48" s="3"/>
    </row>
    <row r="49" spans="1:22" x14ac:dyDescent="0.25">
      <c r="J49" s="154"/>
      <c r="K49" s="98"/>
      <c r="M49" s="94"/>
      <c r="N49" s="102"/>
      <c r="O49" s="84"/>
      <c r="R49" s="122"/>
      <c r="T49" s="3"/>
    </row>
    <row r="50" spans="1:22" x14ac:dyDescent="0.25">
      <c r="A50" s="2" t="s">
        <v>212</v>
      </c>
      <c r="J50" s="154"/>
      <c r="K50" s="98"/>
      <c r="M50" s="94"/>
      <c r="N50" s="102"/>
      <c r="O50" s="84"/>
      <c r="R50" s="122"/>
      <c r="T50" s="3"/>
    </row>
    <row r="51" spans="1:22" x14ac:dyDescent="0.25">
      <c r="A51" s="2" t="str">
        <f>"in the amount of "&amp;TEXT($N$75,"$#.000")&amp;" for each straight-time hour paid, to a maximum of 2080 hours per year. The supplemental pension fund contribution is in addition"</f>
        <v>in the amount of $2.330 for each straight-time hour paid, to a maximum of 2080 hours per year. The supplemental pension fund contribution is in addition</v>
      </c>
      <c r="J51" s="154"/>
      <c r="K51" s="98"/>
      <c r="M51" s="94"/>
      <c r="N51" s="102"/>
      <c r="O51" s="84"/>
      <c r="R51" s="122"/>
      <c r="T51" s="3"/>
    </row>
    <row r="52" spans="1:22" x14ac:dyDescent="0.25">
      <c r="A52" s="2" t="s">
        <v>211</v>
      </c>
      <c r="J52" s="154"/>
      <c r="K52" s="98"/>
      <c r="M52" s="94"/>
      <c r="N52" s="102"/>
      <c r="O52" s="84"/>
      <c r="R52" s="122"/>
      <c r="T52" s="3"/>
    </row>
    <row r="53" spans="1:22" s="7" customFormat="1" x14ac:dyDescent="0.25">
      <c r="A53" s="1"/>
      <c r="B53" s="2"/>
      <c r="C53" s="3"/>
      <c r="D53" s="1"/>
      <c r="E53" s="1"/>
      <c r="F53" s="1"/>
      <c r="G53" s="1"/>
      <c r="H53" s="1"/>
      <c r="I53" s="130"/>
      <c r="J53"/>
      <c r="K53" s="99"/>
      <c r="L53" s="109"/>
      <c r="M53" s="105"/>
      <c r="N53" s="99"/>
      <c r="O53" s="65"/>
      <c r="P53" s="70"/>
      <c r="Q53" s="119"/>
      <c r="R53" s="65"/>
      <c r="S53" s="84"/>
    </row>
    <row r="54" spans="1:22" s="7" customFormat="1" x14ac:dyDescent="0.25">
      <c r="A54" s="2" t="s">
        <v>78</v>
      </c>
      <c r="C54" s="3"/>
      <c r="D54" s="1"/>
      <c r="E54" s="1"/>
      <c r="F54" s="1"/>
      <c r="G54" s="1"/>
      <c r="H54" s="1"/>
      <c r="I54" s="130"/>
      <c r="J54"/>
      <c r="K54" s="103"/>
      <c r="L54" s="103"/>
      <c r="M54" s="105"/>
      <c r="N54" s="99"/>
      <c r="O54" s="65"/>
      <c r="P54" s="70"/>
      <c r="Q54" s="119"/>
      <c r="R54" s="65"/>
      <c r="S54" s="84"/>
    </row>
    <row r="55" spans="1:22" s="7" customFormat="1" x14ac:dyDescent="0.25">
      <c r="A55" s="2" t="s">
        <v>79</v>
      </c>
      <c r="C55" s="3"/>
      <c r="D55" s="1"/>
      <c r="E55" s="1"/>
      <c r="F55" s="1"/>
      <c r="G55" s="1"/>
      <c r="H55" s="1"/>
      <c r="I55" s="130"/>
      <c r="J55"/>
      <c r="K55" s="109"/>
      <c r="L55" s="110"/>
      <c r="M55" s="105"/>
      <c r="N55" s="99"/>
      <c r="O55" s="65"/>
      <c r="P55" s="70"/>
      <c r="Q55" s="119"/>
      <c r="R55" s="65"/>
      <c r="S55" s="84"/>
    </row>
    <row r="56" spans="1:22" s="7" customFormat="1" x14ac:dyDescent="0.25">
      <c r="A56" s="2"/>
      <c r="C56" s="3"/>
      <c r="D56" s="1"/>
      <c r="E56" s="1"/>
      <c r="F56" s="1"/>
      <c r="G56" s="1"/>
      <c r="H56" s="1"/>
      <c r="I56" s="130"/>
      <c r="J56"/>
      <c r="K56" s="109"/>
      <c r="L56" s="110"/>
      <c r="M56" s="105"/>
      <c r="N56" s="99"/>
      <c r="O56" s="65"/>
      <c r="P56" s="70"/>
      <c r="Q56" s="119"/>
      <c r="R56" s="65"/>
      <c r="S56" s="84"/>
    </row>
    <row r="57" spans="1:22" s="7" customFormat="1" x14ac:dyDescent="0.25">
      <c r="A57" s="10" t="s">
        <v>189</v>
      </c>
      <c r="C57" s="3"/>
      <c r="D57" s="1"/>
      <c r="E57" s="1"/>
      <c r="F57" s="1"/>
      <c r="G57" s="1"/>
      <c r="H57" s="1"/>
      <c r="I57" s="130"/>
      <c r="J57"/>
      <c r="K57" s="109"/>
      <c r="L57" s="110"/>
      <c r="M57" s="105"/>
      <c r="N57" s="99"/>
      <c r="O57" s="65"/>
      <c r="P57" s="70"/>
      <c r="Q57" s="119"/>
      <c r="R57" s="65"/>
      <c r="S57" s="84"/>
    </row>
    <row r="58" spans="1:22" s="7" customFormat="1" x14ac:dyDescent="0.25">
      <c r="A58" s="142" t="str">
        <f ca="1">"Journeymen will receive a one time payment of "&amp;TEXT(N58,"$#.00")&amp;" and Foreman will receive "&amp;TEXT(N59,"$#.00")&amp;" for each weekday the employee is 'on call'."</f>
        <v>Journeymen will receive a one time payment of $52.00 and Foreman will receive $57.20 for each weekday the employee is 'on call'.</v>
      </c>
      <c r="C58" s="3"/>
      <c r="D58" s="1"/>
      <c r="E58" s="1"/>
      <c r="F58" s="1"/>
      <c r="G58" s="1"/>
      <c r="H58" s="1"/>
      <c r="I58" s="130"/>
      <c r="J58" s="154"/>
      <c r="K58" s="103" t="s">
        <v>141</v>
      </c>
      <c r="L58" s="117" t="s">
        <v>101</v>
      </c>
      <c r="M58" s="118" t="s">
        <v>185</v>
      </c>
      <c r="N58" s="102" cm="1">
        <f t="array" aca="1" ref="N58" ca="1">IF(K58="Y",ROUND(VLOOKUP(L58,INDIRECT($L$2),3,0)*INDIRECT($K$1),3),ROUND(VLOOKUP(L58,INDIRECT($L$2),3,0),3))</f>
        <v>52</v>
      </c>
      <c r="O58" s="84" t="str">
        <f t="shared" ref="O58:O61" si="13">K58</f>
        <v>Y</v>
      </c>
      <c r="P58" s="70" t="str">
        <f>L58</f>
        <v>CBTCDY</v>
      </c>
      <c r="Q58" s="119" t="str">
        <f>M58</f>
        <v>TL-On call by the day-CBT - Journeymen</v>
      </c>
      <c r="R58" s="65"/>
      <c r="S58" s="84">
        <f ca="1">N58</f>
        <v>52</v>
      </c>
    </row>
    <row r="59" spans="1:22" s="7" customFormat="1" x14ac:dyDescent="0.25">
      <c r="A59" s="2" t="str">
        <f ca="1">"Journeymen will receive "&amp;TEXT(N60,"$#.00")&amp;" and Foreman will receive "&amp;TEXT(N61,"$#.00")&amp;" for each weekend day (Saturday or Sunday) or holiday the employee is 'on call'."</f>
        <v>Journeymen will receive $78.00 and Foreman will receive $85.80 for each weekend day (Saturday or Sunday) or holiday the employee is 'on call'.</v>
      </c>
      <c r="C59" s="3"/>
      <c r="D59" s="1"/>
      <c r="E59" s="1"/>
      <c r="F59" s="1"/>
      <c r="G59" s="1"/>
      <c r="H59" s="1"/>
      <c r="I59" s="130"/>
      <c r="J59" s="154"/>
      <c r="K59" s="99" t="s">
        <v>141</v>
      </c>
      <c r="L59" s="99" t="s">
        <v>213</v>
      </c>
      <c r="M59" s="118" t="s">
        <v>186</v>
      </c>
      <c r="N59" s="102" cm="1">
        <f t="array" aca="1" ref="N59" ca="1">IF(K59="Y",ROUND(VLOOKUP(L59,INDIRECT($L$2),3,0)*INDIRECT($K$1),3),ROUND(VLOOKUP(L59,INDIRECT($L$2),3,0),3))</f>
        <v>57.2</v>
      </c>
      <c r="O59" s="84" t="str">
        <f t="shared" si="13"/>
        <v>Y</v>
      </c>
      <c r="P59" s="65" t="str">
        <f>L59</f>
        <v>CBTCDF</v>
      </c>
      <c r="Q59" s="139" t="str">
        <f t="shared" ref="Q59" si="14">M59</f>
        <v>TL-On call by the day-CBT - Foremen</v>
      </c>
      <c r="R59" s="65"/>
      <c r="S59" s="84">
        <f t="shared" ref="S59:S61" ca="1" si="15">N59</f>
        <v>57.2</v>
      </c>
    </row>
    <row r="60" spans="1:22" s="7" customFormat="1" x14ac:dyDescent="0.25">
      <c r="C60" s="3"/>
      <c r="D60" s="1"/>
      <c r="E60" s="1"/>
      <c r="F60" s="1"/>
      <c r="G60" s="1"/>
      <c r="H60" s="1"/>
      <c r="I60" s="130"/>
      <c r="J60" s="154"/>
      <c r="K60" s="103" t="s">
        <v>141</v>
      </c>
      <c r="L60" s="117" t="s">
        <v>102</v>
      </c>
      <c r="M60" s="118" t="s">
        <v>187</v>
      </c>
      <c r="N60" s="102" cm="1">
        <f t="array" aca="1" ref="N60" ca="1">IF(K60="Y",ROUND(VLOOKUP(L60,INDIRECT($L$2),3,0)*INDIRECT($K$1),3),ROUND(VLOOKUP(L60,INDIRECT($L$2),3,0),3))</f>
        <v>78</v>
      </c>
      <c r="O60" s="84" t="str">
        <f t="shared" si="13"/>
        <v>Y</v>
      </c>
      <c r="P60" s="70" t="str">
        <f>L60</f>
        <v>CBTCWE</v>
      </c>
      <c r="Q60" s="119" t="str">
        <f>M60</f>
        <v>TL-On call day (weekend)-CBT - Journeymen</v>
      </c>
      <c r="R60" s="65"/>
      <c r="S60" s="84">
        <f t="shared" ca="1" si="15"/>
        <v>78</v>
      </c>
    </row>
    <row r="61" spans="1:22" s="7" customFormat="1" x14ac:dyDescent="0.25">
      <c r="A61" s="1"/>
      <c r="B61" s="2"/>
      <c r="C61" s="3"/>
      <c r="D61" s="1"/>
      <c r="E61" s="1"/>
      <c r="F61" s="1"/>
      <c r="G61" s="1"/>
      <c r="H61" s="1"/>
      <c r="I61" s="130"/>
      <c r="J61" s="154"/>
      <c r="K61" s="109" t="s">
        <v>141</v>
      </c>
      <c r="L61" s="103" t="s">
        <v>214</v>
      </c>
      <c r="M61" s="118" t="s">
        <v>188</v>
      </c>
      <c r="N61" s="102" cm="1">
        <f t="array" aca="1" ref="N61" ca="1">IF(K61="Y",ROUND(VLOOKUP(L61,INDIRECT($L$2),3,0)*INDIRECT($K$1),3),ROUND(VLOOKUP(L61,INDIRECT($L$2),3,0),3))</f>
        <v>85.8</v>
      </c>
      <c r="O61" s="84" t="str">
        <f t="shared" si="13"/>
        <v>Y</v>
      </c>
      <c r="P61" s="70" t="str">
        <f>L61</f>
        <v>CBTCWF</v>
      </c>
      <c r="Q61" s="119" t="str">
        <f>M61</f>
        <v>TL-On call day (weekend)-CBT - Foremen</v>
      </c>
      <c r="R61" s="65"/>
      <c r="S61" s="84">
        <f t="shared" ca="1" si="15"/>
        <v>85.8</v>
      </c>
    </row>
    <row r="62" spans="1:22" s="7" customFormat="1" x14ac:dyDescent="0.25">
      <c r="A62" s="143" t="s">
        <v>190</v>
      </c>
      <c r="B62" s="20"/>
      <c r="C62" s="3"/>
      <c r="E62" s="20"/>
      <c r="F62" s="21"/>
      <c r="G62" s="1"/>
      <c r="H62" s="1"/>
      <c r="I62" s="130"/>
      <c r="J62"/>
      <c r="K62" s="103"/>
      <c r="L62" s="103"/>
      <c r="M62" s="105"/>
      <c r="N62" s="99"/>
      <c r="O62" s="65"/>
      <c r="P62" s="70"/>
      <c r="Q62" s="119"/>
      <c r="R62" s="65"/>
      <c r="S62" s="84"/>
    </row>
    <row r="63" spans="1:22" s="7" customFormat="1" x14ac:dyDescent="0.25">
      <c r="A63" s="19" t="s">
        <v>87</v>
      </c>
      <c r="B63" s="20"/>
      <c r="C63" s="3"/>
      <c r="E63" s="20"/>
      <c r="F63" s="21"/>
      <c r="G63" s="1"/>
      <c r="H63" s="1"/>
      <c r="I63" s="130"/>
      <c r="J63"/>
      <c r="K63" s="103"/>
      <c r="L63" s="103" t="s">
        <v>113</v>
      </c>
      <c r="M63" s="105"/>
      <c r="N63" s="99"/>
      <c r="O63" s="65"/>
      <c r="P63" s="70" t="s">
        <v>113</v>
      </c>
      <c r="Q63" s="119"/>
      <c r="R63" s="65"/>
      <c r="S63" s="84"/>
      <c r="U63" s="3"/>
      <c r="V63" s="3"/>
    </row>
    <row r="64" spans="1:22" s="7" customFormat="1" x14ac:dyDescent="0.25">
      <c r="A64" s="22">
        <f ca="1">N64</f>
        <v>0.26200000000000001</v>
      </c>
      <c r="B64" s="2" t="s">
        <v>82</v>
      </c>
      <c r="C64" s="137"/>
      <c r="D64" s="19"/>
      <c r="E64" s="1"/>
      <c r="F64" s="1"/>
      <c r="G64" s="1"/>
      <c r="H64" s="1"/>
      <c r="I64" s="130"/>
      <c r="J64" s="154"/>
      <c r="K64" s="103" t="s">
        <v>141</v>
      </c>
      <c r="L64" s="116" t="s">
        <v>97</v>
      </c>
      <c r="M64" s="105" t="s">
        <v>97</v>
      </c>
      <c r="N64" s="102" cm="1">
        <f t="array" aca="1" ref="N64" ca="1">IF(K64="Y",ROUND(VLOOKUP(L64,INDIRECT($L$2),3,0)*INDIRECT($K$1),3),ROUND(VLOOKUP(L64,INDIRECT($L$2),3,0),3))</f>
        <v>0.26200000000000001</v>
      </c>
      <c r="O64" s="84" t="str">
        <f t="shared" ref="O64:P67" si="16">K64</f>
        <v>Y</v>
      </c>
      <c r="P64" s="70" t="str">
        <f>L64</f>
        <v>10th Year</v>
      </c>
      <c r="Q64" s="119"/>
      <c r="R64" s="65"/>
      <c r="S64" s="84">
        <f ca="1">N64</f>
        <v>0.26200000000000001</v>
      </c>
      <c r="U64" s="3"/>
      <c r="V64" s="3"/>
    </row>
    <row r="65" spans="1:22" s="7" customFormat="1" x14ac:dyDescent="0.25">
      <c r="A65" s="22">
        <f t="shared" ref="A65:A67" ca="1" si="17">N65</f>
        <v>0.39300000000000002</v>
      </c>
      <c r="B65" s="2" t="s">
        <v>83</v>
      </c>
      <c r="C65" s="137"/>
      <c r="D65" s="19"/>
      <c r="G65" s="1"/>
      <c r="H65" s="1"/>
      <c r="I65" s="130"/>
      <c r="J65" s="154"/>
      <c r="K65" s="103" t="s">
        <v>141</v>
      </c>
      <c r="L65" s="116" t="s">
        <v>98</v>
      </c>
      <c r="M65" s="105" t="s">
        <v>98</v>
      </c>
      <c r="N65" s="102" cm="1">
        <f t="array" aca="1" ref="N65" ca="1">IF(K65="Y",ROUND(VLOOKUP(L65,INDIRECT($L$2),3,0)*INDIRECT($K$1),3),ROUND(VLOOKUP(L65,INDIRECT($L$2),3,0),3))</f>
        <v>0.39300000000000002</v>
      </c>
      <c r="O65" s="84" t="str">
        <f t="shared" si="16"/>
        <v>Y</v>
      </c>
      <c r="P65" s="70" t="str">
        <f t="shared" si="16"/>
        <v>15th Year</v>
      </c>
      <c r="Q65" s="119"/>
      <c r="R65" s="65"/>
      <c r="S65" s="84">
        <f t="shared" ref="S65:S67" ca="1" si="18">N65</f>
        <v>0.39300000000000002</v>
      </c>
    </row>
    <row r="66" spans="1:22" s="7" customFormat="1" x14ac:dyDescent="0.25">
      <c r="A66" s="22">
        <f t="shared" ca="1" si="17"/>
        <v>0.65400000000000003</v>
      </c>
      <c r="B66" s="2" t="s">
        <v>84</v>
      </c>
      <c r="C66" s="137"/>
      <c r="D66" s="19"/>
      <c r="G66" s="1"/>
      <c r="H66" s="1"/>
      <c r="I66" s="130"/>
      <c r="J66" s="154"/>
      <c r="K66" s="103" t="s">
        <v>141</v>
      </c>
      <c r="L66" s="116" t="s">
        <v>99</v>
      </c>
      <c r="M66" s="105" t="s">
        <v>99</v>
      </c>
      <c r="N66" s="102" cm="1">
        <f t="array" aca="1" ref="N66" ca="1">IF(K66="Y",ROUND(VLOOKUP(L66,INDIRECT($L$2),3,0)*INDIRECT($K$1),3),ROUND(VLOOKUP(L66,INDIRECT($L$2),3,0),3))</f>
        <v>0.65400000000000003</v>
      </c>
      <c r="O66" s="84" t="str">
        <f t="shared" si="16"/>
        <v>Y</v>
      </c>
      <c r="P66" s="70" t="str">
        <f t="shared" si="16"/>
        <v>20th Year</v>
      </c>
      <c r="Q66" s="119"/>
      <c r="R66" s="65"/>
      <c r="S66" s="84">
        <f t="shared" ca="1" si="18"/>
        <v>0.65400000000000003</v>
      </c>
    </row>
    <row r="67" spans="1:22" s="7" customFormat="1" x14ac:dyDescent="0.25">
      <c r="A67" s="22">
        <f t="shared" ca="1" si="17"/>
        <v>0.78600000000000003</v>
      </c>
      <c r="B67" s="2" t="s">
        <v>85</v>
      </c>
      <c r="C67" s="137"/>
      <c r="D67" s="19"/>
      <c r="E67" s="1"/>
      <c r="F67" s="1"/>
      <c r="G67" s="1"/>
      <c r="H67" s="1"/>
      <c r="I67" s="130"/>
      <c r="J67" s="154"/>
      <c r="K67" s="103" t="s">
        <v>141</v>
      </c>
      <c r="L67" s="116" t="s">
        <v>100</v>
      </c>
      <c r="M67" s="105" t="s">
        <v>100</v>
      </c>
      <c r="N67" s="102" cm="1">
        <f t="array" aca="1" ref="N67" ca="1">IF(K67="Y",ROUND(VLOOKUP(L67,INDIRECT($L$2),3,0)*INDIRECT($K$1),3),ROUND(VLOOKUP(L67,INDIRECT($L$2),3,0),3))</f>
        <v>0.78600000000000003</v>
      </c>
      <c r="O67" s="84" t="str">
        <f t="shared" si="16"/>
        <v>Y</v>
      </c>
      <c r="P67" s="70" t="str">
        <f t="shared" si="16"/>
        <v>25th Year</v>
      </c>
      <c r="Q67" s="119"/>
      <c r="R67" s="65"/>
      <c r="S67" s="84">
        <f t="shared" ca="1" si="18"/>
        <v>0.78600000000000003</v>
      </c>
      <c r="U67" s="3"/>
      <c r="V67" s="3"/>
    </row>
    <row r="69" spans="1:22" x14ac:dyDescent="0.25">
      <c r="L69" s="103" t="s">
        <v>152</v>
      </c>
      <c r="M69" s="105" t="s">
        <v>153</v>
      </c>
      <c r="N69" s="99" t="s">
        <v>154</v>
      </c>
      <c r="P69" s="70" t="s">
        <v>152</v>
      </c>
      <c r="Q69" s="119" t="s">
        <v>153</v>
      </c>
      <c r="S69" s="84" t="s">
        <v>154</v>
      </c>
    </row>
    <row r="70" spans="1:22" s="7" customFormat="1" x14ac:dyDescent="0.25">
      <c r="A70" s="1"/>
      <c r="B70" s="2"/>
      <c r="C70" s="3"/>
      <c r="D70" s="1"/>
      <c r="E70" s="1"/>
      <c r="F70" s="1"/>
      <c r="G70" s="1"/>
      <c r="H70" s="1"/>
      <c r="I70" s="130"/>
      <c r="J70" s="154"/>
      <c r="K70" s="103" t="s">
        <v>141</v>
      </c>
      <c r="L70" s="117" t="s">
        <v>103</v>
      </c>
      <c r="M70" s="118" t="s">
        <v>109</v>
      </c>
      <c r="N70" s="102" cm="1">
        <f t="array" aca="1" ref="N70" ca="1">IF(K70="Y",ROUND(VLOOKUP(L70,INDIRECT($L$2),3,0)*INDIRECT($K$1),3),ROUND(VLOOKUP(L70,INDIRECT($L$2),3,0),3))</f>
        <v>0.93600000000000005</v>
      </c>
      <c r="O70" s="84" t="str">
        <f t="shared" ref="O70:O74" si="19">K70</f>
        <v>Y</v>
      </c>
      <c r="P70" s="70" t="str">
        <f t="shared" ref="P70:Q73" si="20">L70</f>
        <v>CBTPMS</v>
      </c>
      <c r="Q70" s="119" t="str">
        <f t="shared" si="20"/>
        <v>TL-Painter Miscellaneous-CBT</v>
      </c>
      <c r="R70" s="65"/>
      <c r="S70" s="84">
        <f ca="1">N70</f>
        <v>0.93600000000000005</v>
      </c>
      <c r="U70" s="3"/>
      <c r="V70" s="3"/>
    </row>
    <row r="71" spans="1:22" s="7" customFormat="1" x14ac:dyDescent="0.25">
      <c r="A71" s="1"/>
      <c r="B71" s="2"/>
      <c r="C71" s="3"/>
      <c r="D71" s="1"/>
      <c r="E71" s="1"/>
      <c r="F71" s="1"/>
      <c r="G71" s="1"/>
      <c r="H71" s="1"/>
      <c r="I71" s="130"/>
      <c r="J71" s="154"/>
      <c r="K71" s="103" t="s">
        <v>141</v>
      </c>
      <c r="L71" s="117" t="s">
        <v>104</v>
      </c>
      <c r="M71" s="118" t="s">
        <v>110</v>
      </c>
      <c r="N71" s="102" cm="1">
        <f t="array" aca="1" ref="N71" ca="1">IF(K71="Y",ROUND(VLOOKUP(L71,INDIRECT($L$2),3,0)*INDIRECT($K$1),3),ROUND(VLOOKUP(L71,INDIRECT($L$2),3,0),3))</f>
        <v>0.93600000000000005</v>
      </c>
      <c r="O71" s="84" t="str">
        <f t="shared" si="19"/>
        <v>Y</v>
      </c>
      <c r="P71" s="70" t="str">
        <f t="shared" si="20"/>
        <v>CBTSPP</v>
      </c>
      <c r="Q71" s="119" t="str">
        <f t="shared" si="20"/>
        <v>TL-Spray Painting-CBT</v>
      </c>
      <c r="R71" s="65"/>
      <c r="S71" s="84">
        <f ca="1">N71</f>
        <v>0.93600000000000005</v>
      </c>
      <c r="U71" s="3"/>
      <c r="V71" s="3"/>
    </row>
    <row r="72" spans="1:22" s="7" customFormat="1" x14ac:dyDescent="0.25">
      <c r="A72" s="1"/>
      <c r="B72" s="2"/>
      <c r="C72" s="3"/>
      <c r="D72" s="1"/>
      <c r="E72" s="1"/>
      <c r="F72" s="1"/>
      <c r="G72" s="1"/>
      <c r="H72" s="1"/>
      <c r="I72" s="130"/>
      <c r="J72" s="154"/>
      <c r="K72" s="103" t="s">
        <v>141</v>
      </c>
      <c r="L72" s="117" t="s">
        <v>105</v>
      </c>
      <c r="M72" s="118" t="s">
        <v>111</v>
      </c>
      <c r="N72" s="102" cm="1">
        <f t="array" aca="1" ref="N72" ca="1">IF(K72="Y",ROUND(VLOOKUP(L72,INDIRECT($L$2),3,0)*INDIRECT($K$1),3),ROUND(VLOOKUP(L72,INDIRECT($L$2),3,0),3))</f>
        <v>0.81100000000000005</v>
      </c>
      <c r="O72" s="84" t="str">
        <f t="shared" si="19"/>
        <v>Y</v>
      </c>
      <c r="P72" s="70" t="str">
        <f t="shared" si="20"/>
        <v>CBTSWS</v>
      </c>
      <c r="Q72" s="119" t="str">
        <f t="shared" si="20"/>
        <v>TL-Swing Stage Premium-CBT</v>
      </c>
      <c r="R72" s="65"/>
      <c r="S72" s="84">
        <f ca="1">N72</f>
        <v>0.81100000000000005</v>
      </c>
      <c r="U72" s="3"/>
      <c r="V72" s="3"/>
    </row>
    <row r="73" spans="1:22" s="7" customFormat="1" x14ac:dyDescent="0.25">
      <c r="A73" s="1"/>
      <c r="B73" s="2"/>
      <c r="C73" s="3"/>
      <c r="D73" s="1"/>
      <c r="E73" s="1"/>
      <c r="F73" s="1"/>
      <c r="G73" s="1"/>
      <c r="H73" s="1"/>
      <c r="I73" s="130"/>
      <c r="J73" s="154"/>
      <c r="K73" s="103" t="s">
        <v>141</v>
      </c>
      <c r="L73" s="117" t="s">
        <v>106</v>
      </c>
      <c r="M73" s="118" t="s">
        <v>112</v>
      </c>
      <c r="N73" s="102" cm="1">
        <f t="array" aca="1" ref="N73" ca="1">IF(K73="Y",ROUND(VLOOKUP(L73,INDIRECT($L$2),3,0)*INDIRECT($K$1),3),ROUND(VLOOKUP(L73,INDIRECT($L$2),3,0),3))</f>
        <v>0.313</v>
      </c>
      <c r="O73" s="84" t="str">
        <f t="shared" si="19"/>
        <v>Y</v>
      </c>
      <c r="P73" s="70" t="str">
        <f t="shared" si="20"/>
        <v>CBTTRM</v>
      </c>
      <c r="Q73" s="119" t="str">
        <f t="shared" si="20"/>
        <v>TL-Treated Materials Prem-CBT</v>
      </c>
      <c r="R73" s="65"/>
      <c r="S73" s="84">
        <f ca="1">N73</f>
        <v>0.313</v>
      </c>
      <c r="U73" s="3"/>
      <c r="V73" s="3"/>
    </row>
    <row r="74" spans="1:22" s="7" customFormat="1" x14ac:dyDescent="0.25">
      <c r="A74" s="1"/>
      <c r="B74" s="2"/>
      <c r="C74" s="3"/>
      <c r="D74" s="1"/>
      <c r="E74" s="1"/>
      <c r="F74" s="1"/>
      <c r="G74" s="1"/>
      <c r="H74" s="1"/>
      <c r="I74" s="130"/>
      <c r="J74"/>
      <c r="K74" s="103" t="s">
        <v>13</v>
      </c>
      <c r="L74" s="112" t="s">
        <v>143</v>
      </c>
      <c r="M74" s="113" t="s">
        <v>142</v>
      </c>
      <c r="N74" s="141">
        <v>0.1875</v>
      </c>
      <c r="O74" s="84" t="str">
        <f t="shared" si="19"/>
        <v>N</v>
      </c>
      <c r="P74" s="70" t="s">
        <v>143</v>
      </c>
      <c r="Q74" s="119" t="s">
        <v>142</v>
      </c>
      <c r="R74" s="65"/>
      <c r="S74" s="138">
        <v>0.1875</v>
      </c>
      <c r="U74" s="3"/>
      <c r="V74" s="3"/>
    </row>
    <row r="75" spans="1:22" s="7" customFormat="1" x14ac:dyDescent="0.25">
      <c r="A75" s="1"/>
      <c r="B75" s="2"/>
      <c r="C75" s="3"/>
      <c r="D75" s="1"/>
      <c r="E75" s="1"/>
      <c r="F75" s="1"/>
      <c r="G75" s="1"/>
      <c r="H75" s="1"/>
      <c r="I75" s="130"/>
      <c r="J75"/>
      <c r="K75" s="103"/>
      <c r="L75" s="103"/>
      <c r="M75" s="155" t="s">
        <v>144</v>
      </c>
      <c r="N75" s="151">
        <v>2.33</v>
      </c>
      <c r="O75" s="78"/>
      <c r="P75" s="70"/>
      <c r="Q75" s="119" t="str">
        <f>M75</f>
        <v>Twin City Pipe Trades Pension Trust</v>
      </c>
      <c r="R75" s="65"/>
      <c r="S75" s="84">
        <v>2.33</v>
      </c>
      <c r="U75" s="3"/>
      <c r="V75" s="3"/>
    </row>
    <row r="76" spans="1:22" s="7" customFormat="1" x14ac:dyDescent="0.25">
      <c r="A76" s="1"/>
      <c r="B76" s="2"/>
      <c r="C76" s="3"/>
      <c r="D76" s="1"/>
      <c r="E76" s="1"/>
      <c r="F76" s="1"/>
      <c r="G76" s="1"/>
      <c r="H76" s="1"/>
      <c r="I76" s="130"/>
      <c r="J76"/>
      <c r="K76" s="103"/>
      <c r="L76" s="103"/>
      <c r="M76" s="167"/>
      <c r="N76" s="168"/>
      <c r="O76" s="65"/>
      <c r="P76" s="70"/>
      <c r="Q76" s="119"/>
      <c r="R76" s="65"/>
      <c r="S76" s="84"/>
    </row>
    <row r="77" spans="1:22" s="7" customFormat="1" x14ac:dyDescent="0.25">
      <c r="A77" s="1"/>
      <c r="B77" s="2"/>
      <c r="C77" s="3"/>
      <c r="D77" s="1"/>
      <c r="E77" s="1"/>
      <c r="F77" s="1"/>
      <c r="G77" s="1"/>
      <c r="H77" s="1"/>
      <c r="I77" s="130"/>
      <c r="J77"/>
      <c r="K77" s="103"/>
      <c r="L77" s="103"/>
      <c r="M77" s="156" t="s">
        <v>208</v>
      </c>
      <c r="N77" s="157"/>
      <c r="O77" s="65"/>
      <c r="P77" s="70"/>
      <c r="Q77" s="119"/>
      <c r="R77" s="65"/>
      <c r="S77" s="84"/>
    </row>
    <row r="78" spans="1:22" s="7" customFormat="1" x14ac:dyDescent="0.25">
      <c r="A78" s="1"/>
      <c r="B78" s="2"/>
      <c r="C78" s="3"/>
      <c r="D78" s="1"/>
      <c r="E78" s="1"/>
      <c r="F78" s="1"/>
      <c r="G78" s="1"/>
      <c r="H78" s="1"/>
      <c r="I78" s="130"/>
      <c r="J78"/>
      <c r="K78" s="103"/>
      <c r="L78" s="103"/>
      <c r="M78" s="105"/>
      <c r="N78" s="99"/>
      <c r="O78" s="65"/>
      <c r="P78" s="70"/>
      <c r="Q78" s="119"/>
      <c r="R78" s="65"/>
      <c r="S78" s="84"/>
    </row>
    <row r="79" spans="1:22" s="7" customFormat="1" x14ac:dyDescent="0.25">
      <c r="A79" s="1"/>
      <c r="B79" s="2"/>
      <c r="C79" s="3"/>
      <c r="D79" s="1"/>
      <c r="E79" s="1"/>
      <c r="F79" s="1"/>
      <c r="G79" s="1"/>
      <c r="H79" s="1"/>
      <c r="I79" s="130"/>
      <c r="J79"/>
      <c r="K79" s="103"/>
      <c r="L79" s="103"/>
      <c r="M79" s="105"/>
      <c r="N79" s="99"/>
      <c r="O79" s="65"/>
      <c r="P79" s="70"/>
      <c r="Q79" s="119"/>
      <c r="R79" s="65"/>
      <c r="S79" s="84"/>
    </row>
    <row r="80" spans="1:22" s="7" customFormat="1" x14ac:dyDescent="0.25">
      <c r="A80" s="1"/>
      <c r="B80" s="2"/>
      <c r="C80" s="3"/>
      <c r="D80" s="1"/>
      <c r="E80" s="1"/>
      <c r="F80" s="1"/>
      <c r="G80" s="1"/>
      <c r="H80" s="1"/>
      <c r="I80" s="130"/>
      <c r="J80"/>
      <c r="K80" s="103"/>
      <c r="L80" s="103"/>
      <c r="M80" s="105"/>
      <c r="N80" s="99"/>
      <c r="O80" s="65"/>
      <c r="P80" s="70"/>
      <c r="Q80" s="119"/>
      <c r="R80" s="65"/>
      <c r="S80" s="84"/>
    </row>
    <row r="81" spans="1:19" s="7" customFormat="1" x14ac:dyDescent="0.25">
      <c r="A81" s="1"/>
      <c r="B81" s="2"/>
      <c r="C81" s="3"/>
      <c r="D81" s="1"/>
      <c r="E81" s="1"/>
      <c r="F81" s="1"/>
      <c r="G81" s="1"/>
      <c r="H81" s="1"/>
      <c r="I81" s="130"/>
      <c r="J81"/>
      <c r="K81" s="103"/>
      <c r="L81" s="103"/>
      <c r="M81" s="105"/>
      <c r="N81" s="99"/>
      <c r="O81" s="65"/>
      <c r="P81" s="70"/>
      <c r="Q81" s="119"/>
      <c r="R81" s="65"/>
      <c r="S81" s="84"/>
    </row>
    <row r="82" spans="1:19" s="7" customFormat="1" x14ac:dyDescent="0.25">
      <c r="A82" s="1"/>
      <c r="B82" s="2"/>
      <c r="C82" s="3"/>
      <c r="D82" s="1"/>
      <c r="E82" s="1"/>
      <c r="F82" s="1"/>
      <c r="G82" s="1"/>
      <c r="H82" s="1"/>
      <c r="I82" s="130"/>
      <c r="J82"/>
      <c r="K82" s="103"/>
      <c r="L82" s="103"/>
      <c r="M82" s="105"/>
      <c r="N82" s="99"/>
      <c r="O82" s="65"/>
      <c r="P82" s="70"/>
      <c r="Q82" s="119"/>
      <c r="R82" s="65"/>
      <c r="S82" s="84"/>
    </row>
    <row r="83" spans="1:19" s="7" customFormat="1" x14ac:dyDescent="0.25">
      <c r="A83" s="1"/>
      <c r="B83" s="2"/>
      <c r="C83" s="3"/>
      <c r="D83" s="1"/>
      <c r="E83" s="1"/>
      <c r="F83" s="1"/>
      <c r="G83" s="1"/>
      <c r="H83" s="1"/>
      <c r="I83" s="130"/>
      <c r="J83"/>
      <c r="K83" s="103"/>
      <c r="L83" s="103"/>
      <c r="M83" s="105"/>
      <c r="N83" s="99"/>
      <c r="O83" s="65"/>
      <c r="P83" s="70"/>
      <c r="Q83" s="119"/>
      <c r="R83" s="65"/>
      <c r="S83" s="84"/>
    </row>
    <row r="84" spans="1:19" s="7" customFormat="1" x14ac:dyDescent="0.25">
      <c r="A84" s="1"/>
      <c r="B84" s="2"/>
      <c r="C84" s="3"/>
      <c r="D84" s="1"/>
      <c r="E84" s="1"/>
      <c r="F84" s="1"/>
      <c r="G84" s="1"/>
      <c r="H84" s="1"/>
      <c r="I84" s="130"/>
      <c r="J84"/>
      <c r="K84" s="103"/>
      <c r="L84" s="103"/>
      <c r="M84" s="105"/>
      <c r="N84" s="99"/>
      <c r="O84" s="65"/>
      <c r="P84" s="70"/>
      <c r="Q84" s="119"/>
      <c r="R84" s="65"/>
      <c r="S84" s="84"/>
    </row>
    <row r="85" spans="1:19" s="7" customFormat="1" x14ac:dyDescent="0.25">
      <c r="A85" s="1"/>
      <c r="B85" s="2"/>
      <c r="C85" s="3"/>
      <c r="D85" s="1"/>
      <c r="E85" s="1"/>
      <c r="F85" s="1"/>
      <c r="G85" s="1"/>
      <c r="H85" s="1"/>
      <c r="I85" s="130"/>
      <c r="J85"/>
      <c r="K85" s="103"/>
      <c r="L85" s="103"/>
      <c r="M85" s="105"/>
      <c r="N85" s="99"/>
      <c r="O85" s="65"/>
      <c r="P85" s="70"/>
      <c r="Q85" s="119"/>
      <c r="R85" s="65"/>
      <c r="S85" s="84"/>
    </row>
    <row r="86" spans="1:19" s="7" customFormat="1" x14ac:dyDescent="0.25">
      <c r="A86" s="1"/>
      <c r="B86" s="2"/>
      <c r="C86" s="3"/>
      <c r="D86" s="1"/>
      <c r="E86" s="1"/>
      <c r="F86" s="1"/>
      <c r="G86" s="1"/>
      <c r="H86" s="1"/>
      <c r="I86" s="130"/>
      <c r="J86"/>
      <c r="K86" s="103"/>
      <c r="L86" s="103"/>
      <c r="M86" s="105"/>
      <c r="N86" s="99"/>
      <c r="O86" s="65"/>
      <c r="P86" s="70"/>
      <c r="Q86" s="119"/>
      <c r="R86" s="65"/>
      <c r="S86" s="84"/>
    </row>
    <row r="87" spans="1:19" s="7" customFormat="1" x14ac:dyDescent="0.25">
      <c r="A87" s="1"/>
      <c r="B87" s="2"/>
      <c r="C87" s="3"/>
      <c r="D87" s="1"/>
      <c r="E87" s="1"/>
      <c r="F87" s="1"/>
      <c r="G87" s="1"/>
      <c r="H87" s="1"/>
      <c r="I87" s="130"/>
      <c r="J87"/>
      <c r="K87" s="103"/>
      <c r="L87" s="103"/>
      <c r="M87" s="105"/>
      <c r="N87" s="99"/>
      <c r="O87" s="65"/>
      <c r="P87" s="70"/>
      <c r="Q87" s="119"/>
      <c r="R87" s="65"/>
      <c r="S87" s="84"/>
    </row>
    <row r="88" spans="1:19" s="7" customFormat="1" x14ac:dyDescent="0.25">
      <c r="A88" s="1"/>
      <c r="B88" s="2"/>
      <c r="C88" s="3"/>
      <c r="D88" s="1"/>
      <c r="E88" s="1"/>
      <c r="F88" s="1"/>
      <c r="G88" s="1"/>
      <c r="H88" s="1"/>
      <c r="I88" s="130"/>
      <c r="J88"/>
      <c r="K88" s="103"/>
      <c r="L88" s="103"/>
      <c r="M88" s="105"/>
      <c r="N88" s="99"/>
      <c r="O88" s="65"/>
      <c r="P88" s="70"/>
      <c r="Q88" s="119"/>
      <c r="R88" s="65"/>
      <c r="S88" s="84"/>
    </row>
    <row r="89" spans="1:19" s="7" customFormat="1" x14ac:dyDescent="0.25">
      <c r="A89" s="1"/>
      <c r="B89" s="2"/>
      <c r="C89" s="3"/>
      <c r="D89" s="1"/>
      <c r="E89" s="1"/>
      <c r="F89" s="1"/>
      <c r="G89" s="1"/>
      <c r="H89" s="1"/>
      <c r="I89" s="130"/>
      <c r="J89"/>
      <c r="K89" s="103"/>
      <c r="L89" s="103"/>
      <c r="M89" s="105"/>
      <c r="N89" s="99"/>
      <c r="O89" s="65"/>
      <c r="P89" s="70"/>
      <c r="Q89" s="119"/>
      <c r="R89" s="65"/>
      <c r="S89" s="84"/>
    </row>
    <row r="90" spans="1:19" s="7" customFormat="1" x14ac:dyDescent="0.25">
      <c r="A90" s="1"/>
      <c r="B90" s="2"/>
      <c r="C90" s="3"/>
      <c r="D90" s="1"/>
      <c r="E90" s="1"/>
      <c r="F90" s="1"/>
      <c r="G90" s="1"/>
      <c r="H90" s="1"/>
      <c r="I90" s="130"/>
      <c r="J90"/>
      <c r="K90" s="103"/>
      <c r="L90" s="103"/>
      <c r="M90" s="105"/>
      <c r="N90" s="99"/>
      <c r="O90" s="65"/>
      <c r="P90" s="70"/>
      <c r="Q90" s="119"/>
      <c r="R90" s="65"/>
      <c r="S90" s="84"/>
    </row>
    <row r="91" spans="1:19" s="7" customFormat="1" x14ac:dyDescent="0.25">
      <c r="A91" s="1"/>
      <c r="B91" s="2"/>
      <c r="C91" s="3"/>
      <c r="D91" s="1"/>
      <c r="E91" s="1"/>
      <c r="F91" s="1"/>
      <c r="G91" s="1"/>
      <c r="H91" s="1"/>
      <c r="I91" s="130"/>
      <c r="J91"/>
      <c r="K91" s="103"/>
      <c r="L91" s="103"/>
      <c r="M91" s="105"/>
      <c r="N91" s="99"/>
      <c r="O91" s="65"/>
      <c r="P91" s="70"/>
      <c r="Q91" s="119"/>
      <c r="R91" s="65"/>
      <c r="S91" s="84"/>
    </row>
    <row r="92" spans="1:19" s="7" customFormat="1" x14ac:dyDescent="0.25">
      <c r="A92" s="1"/>
      <c r="B92" s="2"/>
      <c r="C92" s="3"/>
      <c r="D92" s="1"/>
      <c r="E92" s="1"/>
      <c r="F92" s="1"/>
      <c r="G92" s="1"/>
      <c r="H92" s="1"/>
      <c r="I92" s="130"/>
      <c r="J92"/>
      <c r="K92" s="103"/>
      <c r="L92" s="103"/>
      <c r="M92" s="105"/>
      <c r="N92" s="99"/>
      <c r="O92" s="65"/>
      <c r="P92" s="70"/>
      <c r="Q92" s="119"/>
      <c r="R92" s="65"/>
      <c r="S92" s="84"/>
    </row>
    <row r="93" spans="1:19" s="7" customFormat="1" x14ac:dyDescent="0.25">
      <c r="A93" s="1"/>
      <c r="B93" s="2"/>
      <c r="C93" s="3"/>
      <c r="D93" s="1"/>
      <c r="E93" s="1"/>
      <c r="F93" s="1"/>
      <c r="G93" s="1"/>
      <c r="H93" s="1"/>
      <c r="I93" s="130"/>
      <c r="J93"/>
      <c r="K93" s="103"/>
      <c r="L93" s="103"/>
      <c r="M93" s="105"/>
      <c r="N93" s="99"/>
      <c r="O93" s="65"/>
      <c r="P93" s="70"/>
      <c r="Q93" s="119"/>
      <c r="R93" s="65"/>
      <c r="S93" s="84"/>
    </row>
    <row r="94" spans="1:19" s="7" customFormat="1" x14ac:dyDescent="0.25">
      <c r="A94" s="1"/>
      <c r="B94" s="2"/>
      <c r="C94" s="3"/>
      <c r="D94" s="1"/>
      <c r="E94" s="1"/>
      <c r="F94" s="1"/>
      <c r="G94" s="1"/>
      <c r="H94" s="1"/>
      <c r="I94" s="130"/>
      <c r="J94"/>
      <c r="K94" s="103"/>
      <c r="L94" s="103"/>
      <c r="M94" s="105"/>
      <c r="N94" s="99"/>
      <c r="O94" s="65"/>
      <c r="P94" s="70"/>
      <c r="Q94" s="119"/>
      <c r="R94" s="65"/>
      <c r="S94" s="84"/>
    </row>
    <row r="95" spans="1:19" s="7" customFormat="1" x14ac:dyDescent="0.25">
      <c r="A95" s="1"/>
      <c r="B95" s="2"/>
      <c r="C95" s="3"/>
      <c r="D95" s="1"/>
      <c r="E95" s="1"/>
      <c r="F95" s="1"/>
      <c r="G95" s="1"/>
      <c r="H95" s="1"/>
      <c r="I95" s="130"/>
      <c r="J95"/>
      <c r="K95" s="103"/>
      <c r="L95" s="103"/>
      <c r="M95" s="105"/>
      <c r="N95" s="99"/>
      <c r="O95" s="65"/>
      <c r="P95" s="70"/>
      <c r="Q95" s="119"/>
      <c r="R95" s="65"/>
      <c r="S95" s="84"/>
    </row>
    <row r="96" spans="1:19" s="7" customFormat="1" x14ac:dyDescent="0.25">
      <c r="A96" s="1"/>
      <c r="B96" s="2"/>
      <c r="C96" s="3"/>
      <c r="D96" s="1"/>
      <c r="E96" s="1"/>
      <c r="F96" s="1"/>
      <c r="G96" s="1"/>
      <c r="H96" s="1"/>
      <c r="I96" s="130"/>
      <c r="J96"/>
      <c r="K96" s="103"/>
      <c r="L96" s="103"/>
      <c r="M96" s="105"/>
      <c r="N96" s="99"/>
      <c r="O96" s="65"/>
      <c r="P96" s="70"/>
      <c r="Q96" s="119"/>
      <c r="R96" s="65"/>
      <c r="S96" s="84"/>
    </row>
    <row r="97" spans="1:19" s="7" customFormat="1" x14ac:dyDescent="0.25">
      <c r="A97" s="1"/>
      <c r="B97" s="2"/>
      <c r="C97" s="3"/>
      <c r="D97" s="1"/>
      <c r="E97" s="1"/>
      <c r="F97" s="1"/>
      <c r="G97" s="1"/>
      <c r="H97" s="1"/>
      <c r="I97" s="130"/>
      <c r="J97"/>
      <c r="K97" s="103"/>
      <c r="L97" s="103"/>
      <c r="M97" s="105"/>
      <c r="N97" s="99"/>
      <c r="O97" s="65"/>
      <c r="P97" s="70"/>
      <c r="Q97" s="119"/>
      <c r="R97" s="65"/>
      <c r="S97" s="84"/>
    </row>
    <row r="98" spans="1:19" s="7" customFormat="1" x14ac:dyDescent="0.25">
      <c r="A98" s="1"/>
      <c r="B98" s="2"/>
      <c r="C98" s="3"/>
      <c r="D98" s="1"/>
      <c r="E98" s="1"/>
      <c r="F98" s="1"/>
      <c r="G98" s="1"/>
      <c r="H98" s="1"/>
      <c r="I98" s="130"/>
      <c r="J98"/>
      <c r="K98" s="103"/>
      <c r="L98" s="103"/>
      <c r="M98" s="105"/>
      <c r="N98" s="99"/>
      <c r="O98" s="65"/>
      <c r="P98" s="70"/>
      <c r="Q98" s="119"/>
      <c r="R98" s="65"/>
      <c r="S98" s="84"/>
    </row>
    <row r="99" spans="1:19" s="7" customFormat="1" x14ac:dyDescent="0.25">
      <c r="A99" s="1"/>
      <c r="B99" s="2"/>
      <c r="C99" s="3"/>
      <c r="D99" s="1"/>
      <c r="E99" s="1"/>
      <c r="F99" s="1"/>
      <c r="G99" s="1"/>
      <c r="H99" s="1"/>
      <c r="I99" s="130"/>
      <c r="J99"/>
      <c r="K99" s="103"/>
      <c r="L99" s="103"/>
      <c r="M99" s="105"/>
      <c r="N99" s="99"/>
      <c r="O99" s="65"/>
      <c r="P99" s="70"/>
      <c r="Q99" s="119"/>
      <c r="R99" s="65"/>
      <c r="S99" s="84"/>
    </row>
    <row r="100" spans="1:19" s="7" customFormat="1" x14ac:dyDescent="0.25">
      <c r="A100" s="1"/>
      <c r="B100" s="2"/>
      <c r="C100" s="3"/>
      <c r="D100" s="1"/>
      <c r="E100" s="1"/>
      <c r="F100" s="1"/>
      <c r="G100" s="1"/>
      <c r="H100" s="1"/>
      <c r="I100" s="130"/>
      <c r="J100"/>
      <c r="K100" s="103"/>
      <c r="L100" s="103"/>
      <c r="M100" s="105"/>
      <c r="N100" s="99"/>
      <c r="O100" s="65"/>
      <c r="P100" s="70"/>
      <c r="Q100" s="119"/>
      <c r="R100" s="65"/>
      <c r="S100" s="84"/>
    </row>
    <row r="101" spans="1:19" s="7" customFormat="1" x14ac:dyDescent="0.25">
      <c r="A101" s="1"/>
      <c r="B101" s="2"/>
      <c r="C101" s="3"/>
      <c r="D101" s="1"/>
      <c r="E101" s="1"/>
      <c r="F101" s="1"/>
      <c r="G101" s="1"/>
      <c r="H101" s="1"/>
      <c r="I101" s="130"/>
      <c r="J101"/>
      <c r="K101" s="103"/>
      <c r="L101" s="103"/>
      <c r="M101" s="105"/>
      <c r="N101" s="99"/>
      <c r="O101" s="65"/>
      <c r="P101" s="70"/>
      <c r="Q101" s="119"/>
      <c r="R101" s="65"/>
      <c r="S101" s="84"/>
    </row>
    <row r="102" spans="1:19" s="7" customFormat="1" x14ac:dyDescent="0.25">
      <c r="A102" s="1"/>
      <c r="B102" s="2"/>
      <c r="C102" s="3"/>
      <c r="D102" s="1"/>
      <c r="E102" s="1"/>
      <c r="F102" s="1"/>
      <c r="G102" s="1"/>
      <c r="H102" s="1"/>
      <c r="I102" s="130"/>
      <c r="J102"/>
      <c r="K102" s="103"/>
      <c r="L102" s="103"/>
      <c r="M102" s="105"/>
      <c r="N102" s="99"/>
      <c r="O102" s="65"/>
      <c r="P102" s="70"/>
      <c r="Q102" s="119"/>
      <c r="R102" s="65"/>
      <c r="S102" s="84"/>
    </row>
    <row r="103" spans="1:19" s="7" customFormat="1" x14ac:dyDescent="0.25">
      <c r="A103" s="1"/>
      <c r="B103" s="2"/>
      <c r="C103" s="3"/>
      <c r="D103" s="1"/>
      <c r="E103" s="1"/>
      <c r="F103" s="1"/>
      <c r="G103" s="1"/>
      <c r="H103" s="1"/>
      <c r="I103" s="130"/>
      <c r="J103"/>
      <c r="K103" s="103"/>
      <c r="L103" s="103"/>
      <c r="M103" s="105"/>
      <c r="N103" s="99"/>
      <c r="O103" s="65"/>
      <c r="P103" s="70"/>
      <c r="Q103" s="119"/>
      <c r="R103" s="65"/>
      <c r="S103" s="84"/>
    </row>
    <row r="104" spans="1:19" s="7" customFormat="1" x14ac:dyDescent="0.25">
      <c r="A104" s="1"/>
      <c r="B104" s="2"/>
      <c r="C104" s="3"/>
      <c r="D104" s="1"/>
      <c r="E104" s="1"/>
      <c r="F104" s="1"/>
      <c r="G104" s="1"/>
      <c r="H104" s="1"/>
      <c r="I104" s="130"/>
      <c r="J104"/>
      <c r="K104" s="103"/>
      <c r="L104" s="103"/>
      <c r="M104" s="105"/>
      <c r="N104" s="99"/>
      <c r="O104" s="65"/>
      <c r="P104" s="70"/>
      <c r="Q104" s="119"/>
      <c r="R104" s="65"/>
      <c r="S104" s="84"/>
    </row>
    <row r="105" spans="1:19" s="7" customFormat="1" x14ac:dyDescent="0.25">
      <c r="A105" s="1"/>
      <c r="B105" s="2"/>
      <c r="C105" s="3"/>
      <c r="D105" s="1"/>
      <c r="E105" s="1"/>
      <c r="F105" s="1"/>
      <c r="G105" s="1"/>
      <c r="H105" s="1"/>
      <c r="I105" s="130"/>
      <c r="J105"/>
      <c r="K105" s="103"/>
      <c r="L105" s="103"/>
      <c r="M105" s="105"/>
      <c r="N105" s="99"/>
      <c r="O105" s="65"/>
      <c r="P105" s="70"/>
      <c r="Q105" s="119"/>
      <c r="R105" s="65"/>
      <c r="S105" s="84"/>
    </row>
    <row r="106" spans="1:19" s="7" customFormat="1" x14ac:dyDescent="0.25">
      <c r="A106" s="1"/>
      <c r="B106" s="2"/>
      <c r="C106" s="3"/>
      <c r="D106" s="1"/>
      <c r="E106" s="1"/>
      <c r="F106" s="1"/>
      <c r="G106" s="1"/>
      <c r="H106" s="1"/>
      <c r="I106" s="130"/>
      <c r="J106"/>
      <c r="K106" s="103"/>
      <c r="L106" s="103"/>
      <c r="M106" s="105"/>
      <c r="N106" s="99"/>
      <c r="O106" s="65"/>
      <c r="P106" s="70"/>
      <c r="Q106" s="119"/>
      <c r="R106" s="65"/>
      <c r="S106" s="84"/>
    </row>
    <row r="107" spans="1:19" s="7" customFormat="1" x14ac:dyDescent="0.25">
      <c r="A107" s="1"/>
      <c r="B107" s="2"/>
      <c r="C107" s="3"/>
      <c r="D107" s="1"/>
      <c r="E107" s="1"/>
      <c r="F107" s="1"/>
      <c r="G107" s="1"/>
      <c r="H107" s="1"/>
      <c r="I107" s="130"/>
      <c r="J107"/>
      <c r="K107" s="103"/>
      <c r="L107" s="103"/>
      <c r="M107" s="105"/>
      <c r="N107" s="99"/>
      <c r="O107" s="65"/>
      <c r="P107" s="70"/>
      <c r="Q107" s="119"/>
      <c r="R107" s="65"/>
      <c r="S107" s="84"/>
    </row>
    <row r="108" spans="1:19" s="7" customFormat="1" x14ac:dyDescent="0.25">
      <c r="A108" s="1"/>
      <c r="B108" s="2"/>
      <c r="C108" s="3"/>
      <c r="D108" s="1"/>
      <c r="E108" s="1"/>
      <c r="F108" s="1"/>
      <c r="G108" s="1"/>
      <c r="H108" s="1"/>
      <c r="I108" s="130"/>
      <c r="J108"/>
      <c r="K108" s="103"/>
      <c r="L108" s="103"/>
      <c r="M108" s="105"/>
      <c r="N108" s="99"/>
      <c r="O108" s="65"/>
      <c r="P108" s="70"/>
      <c r="Q108" s="119"/>
      <c r="R108" s="65"/>
      <c r="S108" s="84"/>
    </row>
    <row r="109" spans="1:19" s="7" customFormat="1" x14ac:dyDescent="0.25">
      <c r="A109" s="1"/>
      <c r="B109" s="2"/>
      <c r="C109" s="3"/>
      <c r="D109" s="1"/>
      <c r="E109" s="1"/>
      <c r="F109" s="1"/>
      <c r="G109" s="1"/>
      <c r="H109" s="1"/>
      <c r="I109" s="130"/>
      <c r="J109"/>
      <c r="K109" s="103"/>
      <c r="L109" s="103"/>
      <c r="M109" s="105"/>
      <c r="N109" s="99"/>
      <c r="O109" s="65"/>
      <c r="P109" s="70"/>
      <c r="Q109" s="119"/>
      <c r="R109" s="65"/>
      <c r="S109" s="84"/>
    </row>
    <row r="110" spans="1:19" s="7" customFormat="1" x14ac:dyDescent="0.25">
      <c r="A110" s="1"/>
      <c r="B110" s="2"/>
      <c r="C110" s="3"/>
      <c r="D110" s="1"/>
      <c r="E110" s="1"/>
      <c r="F110" s="1"/>
      <c r="G110" s="1"/>
      <c r="H110" s="1"/>
      <c r="I110" s="130"/>
      <c r="J110"/>
      <c r="K110" s="103"/>
      <c r="L110" s="103"/>
      <c r="M110" s="105"/>
      <c r="N110" s="99"/>
      <c r="O110" s="65"/>
      <c r="P110" s="70"/>
      <c r="Q110" s="119"/>
      <c r="R110" s="65"/>
      <c r="S110" s="84"/>
    </row>
    <row r="111" spans="1:19" s="7" customFormat="1" x14ac:dyDescent="0.25">
      <c r="A111" s="1"/>
      <c r="B111" s="2"/>
      <c r="C111" s="3"/>
      <c r="D111" s="1"/>
      <c r="E111" s="1"/>
      <c r="F111" s="1"/>
      <c r="G111" s="1"/>
      <c r="H111" s="1"/>
      <c r="I111" s="130"/>
      <c r="J111"/>
      <c r="K111" s="103"/>
      <c r="L111" s="103"/>
      <c r="M111" s="105"/>
      <c r="N111" s="99"/>
      <c r="O111" s="65"/>
      <c r="P111" s="70"/>
      <c r="Q111" s="119"/>
      <c r="R111" s="65"/>
      <c r="S111" s="84"/>
    </row>
    <row r="112" spans="1:19" s="7" customFormat="1" x14ac:dyDescent="0.25">
      <c r="A112" s="1"/>
      <c r="B112" s="2"/>
      <c r="C112" s="3"/>
      <c r="D112" s="1"/>
      <c r="E112" s="1"/>
      <c r="F112" s="1"/>
      <c r="G112" s="1"/>
      <c r="H112" s="1"/>
      <c r="I112" s="130"/>
      <c r="J112"/>
      <c r="K112" s="103"/>
      <c r="L112" s="103"/>
      <c r="M112" s="105"/>
      <c r="N112" s="99"/>
      <c r="O112" s="65"/>
      <c r="P112" s="70"/>
      <c r="Q112" s="119"/>
      <c r="R112" s="65"/>
      <c r="S112" s="84"/>
    </row>
    <row r="113" spans="1:19" s="7" customFormat="1" x14ac:dyDescent="0.25">
      <c r="A113" s="1"/>
      <c r="B113" s="2"/>
      <c r="C113" s="3"/>
      <c r="D113" s="1"/>
      <c r="E113" s="1"/>
      <c r="F113" s="1"/>
      <c r="G113" s="1"/>
      <c r="H113" s="1"/>
      <c r="I113" s="130"/>
      <c r="J113"/>
      <c r="K113" s="103"/>
      <c r="L113" s="103"/>
      <c r="M113" s="105"/>
      <c r="N113" s="99"/>
      <c r="O113" s="65"/>
      <c r="P113" s="70"/>
      <c r="Q113" s="119"/>
      <c r="R113" s="65"/>
      <c r="S113" s="84"/>
    </row>
    <row r="114" spans="1:19" s="7" customFormat="1" x14ac:dyDescent="0.25">
      <c r="A114" s="1"/>
      <c r="B114" s="2"/>
      <c r="C114" s="3"/>
      <c r="D114" s="1"/>
      <c r="E114" s="1"/>
      <c r="F114" s="1"/>
      <c r="G114" s="1"/>
      <c r="H114" s="1"/>
      <c r="I114" s="130"/>
      <c r="J114"/>
      <c r="K114" s="103"/>
      <c r="L114" s="103"/>
      <c r="M114" s="105"/>
      <c r="N114" s="99"/>
      <c r="O114" s="65"/>
      <c r="P114" s="70"/>
      <c r="Q114" s="119"/>
      <c r="R114" s="65"/>
      <c r="S114" s="84"/>
    </row>
    <row r="115" spans="1:19" s="7" customFormat="1" x14ac:dyDescent="0.25">
      <c r="A115" s="1"/>
      <c r="B115" s="2"/>
      <c r="C115" s="3"/>
      <c r="D115" s="1"/>
      <c r="E115" s="1"/>
      <c r="F115" s="1"/>
      <c r="G115" s="1"/>
      <c r="H115" s="1"/>
      <c r="I115" s="130"/>
      <c r="J115"/>
      <c r="K115" s="103"/>
      <c r="L115" s="103"/>
      <c r="M115" s="105"/>
      <c r="N115" s="99"/>
      <c r="O115" s="65"/>
      <c r="P115" s="70"/>
      <c r="Q115" s="119"/>
      <c r="R115" s="65"/>
      <c r="S115" s="84"/>
    </row>
    <row r="116" spans="1:19" s="7" customFormat="1" x14ac:dyDescent="0.25">
      <c r="A116" s="1"/>
      <c r="B116" s="2"/>
      <c r="C116" s="3"/>
      <c r="D116" s="1"/>
      <c r="E116" s="1"/>
      <c r="F116" s="1"/>
      <c r="G116" s="1"/>
      <c r="H116" s="1"/>
      <c r="I116" s="130"/>
      <c r="J116"/>
      <c r="K116" s="103"/>
      <c r="L116" s="103"/>
      <c r="M116" s="105"/>
      <c r="N116" s="99"/>
      <c r="O116" s="65"/>
      <c r="P116" s="70"/>
      <c r="Q116" s="119"/>
      <c r="R116" s="65"/>
      <c r="S116" s="84"/>
    </row>
    <row r="117" spans="1:19" s="7" customFormat="1" x14ac:dyDescent="0.25">
      <c r="A117" s="1"/>
      <c r="B117" s="2"/>
      <c r="C117" s="3"/>
      <c r="D117" s="1"/>
      <c r="E117" s="1"/>
      <c r="F117" s="1"/>
      <c r="G117" s="1"/>
      <c r="H117" s="1"/>
      <c r="I117" s="130"/>
      <c r="J117"/>
      <c r="K117" s="103"/>
      <c r="L117" s="103"/>
      <c r="M117" s="105"/>
      <c r="N117" s="99"/>
      <c r="O117" s="65"/>
      <c r="P117" s="70"/>
      <c r="Q117" s="119"/>
      <c r="R117" s="65"/>
      <c r="S117" s="84"/>
    </row>
    <row r="118" spans="1:19" s="7" customFormat="1" x14ac:dyDescent="0.25">
      <c r="A118" s="1"/>
      <c r="B118" s="2"/>
      <c r="C118" s="3"/>
      <c r="D118" s="1"/>
      <c r="E118" s="1"/>
      <c r="F118" s="1"/>
      <c r="G118" s="1"/>
      <c r="H118" s="1"/>
      <c r="I118" s="130"/>
      <c r="J118"/>
      <c r="K118" s="103"/>
      <c r="L118" s="103"/>
      <c r="M118" s="105"/>
      <c r="N118" s="99"/>
      <c r="O118" s="65"/>
      <c r="P118" s="70"/>
      <c r="Q118" s="119"/>
      <c r="R118" s="65"/>
      <c r="S118" s="84"/>
    </row>
    <row r="119" spans="1:19" s="7" customFormat="1" x14ac:dyDescent="0.25">
      <c r="A119" s="1"/>
      <c r="B119" s="2"/>
      <c r="C119" s="3"/>
      <c r="D119" s="1"/>
      <c r="E119" s="1"/>
      <c r="F119" s="1"/>
      <c r="G119" s="1"/>
      <c r="H119" s="1"/>
      <c r="I119" s="130"/>
      <c r="J119"/>
      <c r="K119" s="103"/>
      <c r="L119" s="103"/>
      <c r="M119" s="105"/>
      <c r="N119" s="99"/>
      <c r="O119" s="65"/>
      <c r="P119" s="70"/>
      <c r="Q119" s="119"/>
      <c r="R119" s="65"/>
      <c r="S119" s="84"/>
    </row>
    <row r="120" spans="1:19" s="7" customFormat="1" x14ac:dyDescent="0.25">
      <c r="A120" s="1"/>
      <c r="B120" s="2"/>
      <c r="C120" s="3"/>
      <c r="D120" s="1"/>
      <c r="E120" s="1"/>
      <c r="F120" s="1"/>
      <c r="G120" s="1"/>
      <c r="H120" s="1"/>
      <c r="I120" s="130"/>
      <c r="J120"/>
      <c r="K120" s="103"/>
      <c r="L120" s="103"/>
      <c r="M120" s="105"/>
      <c r="N120" s="99"/>
      <c r="O120" s="65"/>
      <c r="P120" s="70"/>
      <c r="Q120" s="119"/>
      <c r="R120" s="65"/>
      <c r="S120" s="84"/>
    </row>
    <row r="121" spans="1:19" s="7" customFormat="1" x14ac:dyDescent="0.25">
      <c r="A121" s="1"/>
      <c r="B121" s="2"/>
      <c r="C121" s="3"/>
      <c r="D121" s="1"/>
      <c r="E121" s="1"/>
      <c r="F121" s="1"/>
      <c r="G121" s="1"/>
      <c r="H121" s="1"/>
      <c r="I121" s="130"/>
      <c r="J121"/>
      <c r="K121" s="103"/>
      <c r="L121" s="103"/>
      <c r="M121" s="105"/>
      <c r="N121" s="99"/>
      <c r="O121" s="65"/>
      <c r="P121" s="70"/>
      <c r="Q121" s="119"/>
      <c r="R121" s="65"/>
      <c r="S121" s="84"/>
    </row>
    <row r="122" spans="1:19" s="7" customFormat="1" x14ac:dyDescent="0.25">
      <c r="A122" s="1"/>
      <c r="B122" s="2"/>
      <c r="C122" s="3"/>
      <c r="D122" s="1"/>
      <c r="E122" s="1"/>
      <c r="F122" s="1"/>
      <c r="G122" s="1"/>
      <c r="H122" s="1"/>
      <c r="I122" s="130"/>
      <c r="J122"/>
      <c r="K122" s="103"/>
      <c r="L122" s="103"/>
      <c r="M122" s="105"/>
      <c r="N122" s="99"/>
      <c r="O122" s="65"/>
      <c r="P122" s="70"/>
      <c r="Q122" s="119"/>
      <c r="R122" s="65"/>
      <c r="S122" s="84"/>
    </row>
    <row r="123" spans="1:19" s="7" customFormat="1" x14ac:dyDescent="0.25">
      <c r="A123" s="1"/>
      <c r="B123" s="2"/>
      <c r="C123" s="3"/>
      <c r="D123" s="1"/>
      <c r="E123" s="1"/>
      <c r="F123" s="1"/>
      <c r="G123" s="1"/>
      <c r="H123" s="1"/>
      <c r="I123" s="130"/>
      <c r="J123"/>
      <c r="K123" s="103"/>
      <c r="L123" s="103"/>
      <c r="M123" s="105"/>
      <c r="N123" s="99"/>
      <c r="O123" s="65"/>
      <c r="P123" s="70"/>
      <c r="Q123" s="119"/>
      <c r="R123" s="65"/>
      <c r="S123" s="84"/>
    </row>
    <row r="124" spans="1:19" s="7" customFormat="1" x14ac:dyDescent="0.25">
      <c r="A124" s="1"/>
      <c r="B124" s="2"/>
      <c r="C124" s="3"/>
      <c r="D124" s="1"/>
      <c r="E124" s="1"/>
      <c r="F124" s="1"/>
      <c r="G124" s="1"/>
      <c r="H124" s="1"/>
      <c r="I124" s="130"/>
      <c r="J124"/>
      <c r="K124" s="103"/>
      <c r="L124" s="103"/>
      <c r="M124" s="105"/>
      <c r="N124" s="99"/>
      <c r="O124" s="65"/>
      <c r="P124" s="70"/>
      <c r="Q124" s="119"/>
      <c r="R124" s="65"/>
      <c r="S124" s="84"/>
    </row>
    <row r="125" spans="1:19" s="7" customFormat="1" x14ac:dyDescent="0.25">
      <c r="A125" s="1"/>
      <c r="B125" s="2"/>
      <c r="C125" s="3"/>
      <c r="D125" s="1"/>
      <c r="E125" s="1"/>
      <c r="F125" s="1"/>
      <c r="G125" s="1"/>
      <c r="H125" s="1"/>
      <c r="I125" s="130"/>
      <c r="J125"/>
      <c r="K125" s="103"/>
      <c r="L125" s="103"/>
      <c r="M125" s="105"/>
      <c r="N125" s="99"/>
      <c r="O125" s="65"/>
      <c r="P125" s="70"/>
      <c r="Q125" s="119"/>
      <c r="R125" s="65"/>
      <c r="S125" s="84"/>
    </row>
    <row r="126" spans="1:19" s="7" customFormat="1" x14ac:dyDescent="0.25">
      <c r="A126" s="1"/>
      <c r="B126" s="2"/>
      <c r="C126" s="3"/>
      <c r="D126" s="1"/>
      <c r="E126" s="1"/>
      <c r="F126" s="1"/>
      <c r="G126" s="1"/>
      <c r="H126" s="1"/>
      <c r="I126" s="130"/>
      <c r="J126"/>
      <c r="K126" s="103"/>
      <c r="L126" s="103"/>
      <c r="M126" s="105"/>
      <c r="N126" s="99"/>
      <c r="O126" s="65"/>
      <c r="P126" s="70"/>
      <c r="Q126" s="119"/>
      <c r="R126" s="65"/>
      <c r="S126" s="84"/>
    </row>
    <row r="127" spans="1:19" s="7" customFormat="1" x14ac:dyDescent="0.25">
      <c r="A127" s="1"/>
      <c r="B127" s="2"/>
      <c r="C127" s="3"/>
      <c r="D127" s="1"/>
      <c r="E127" s="1"/>
      <c r="F127" s="1"/>
      <c r="G127" s="1"/>
      <c r="H127" s="1"/>
      <c r="I127" s="130"/>
      <c r="J127"/>
      <c r="K127" s="103"/>
      <c r="L127" s="103"/>
      <c r="M127" s="105"/>
      <c r="N127" s="99"/>
      <c r="O127" s="65"/>
      <c r="P127" s="70"/>
      <c r="Q127" s="119"/>
      <c r="R127" s="65"/>
      <c r="S127" s="84"/>
    </row>
    <row r="128" spans="1:19" s="7" customFormat="1" x14ac:dyDescent="0.25">
      <c r="A128" s="1"/>
      <c r="B128" s="2"/>
      <c r="C128" s="3"/>
      <c r="D128" s="1"/>
      <c r="E128" s="1"/>
      <c r="F128" s="1"/>
      <c r="G128" s="1"/>
      <c r="H128" s="1"/>
      <c r="I128" s="130"/>
      <c r="J128"/>
      <c r="K128" s="103"/>
      <c r="L128" s="103"/>
      <c r="M128" s="105"/>
      <c r="N128" s="99"/>
      <c r="O128" s="65"/>
      <c r="P128" s="70"/>
      <c r="Q128" s="119"/>
      <c r="R128" s="65"/>
      <c r="S128" s="84"/>
    </row>
    <row r="129" spans="1:19" s="7" customFormat="1" x14ac:dyDescent="0.25">
      <c r="A129" s="1"/>
      <c r="B129" s="2"/>
      <c r="C129" s="3"/>
      <c r="D129" s="1"/>
      <c r="E129" s="1"/>
      <c r="F129" s="1"/>
      <c r="G129" s="1"/>
      <c r="H129" s="1"/>
      <c r="I129" s="130"/>
      <c r="J129"/>
      <c r="K129" s="103"/>
      <c r="L129" s="103"/>
      <c r="M129" s="105"/>
      <c r="N129" s="99"/>
      <c r="O129" s="65"/>
      <c r="P129" s="70"/>
      <c r="Q129" s="119"/>
      <c r="R129" s="65"/>
      <c r="S129" s="84"/>
    </row>
  </sheetData>
  <sheetProtection sheet="1" objects="1" scenarios="1" autoFilter="0"/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17F1-CD94-4143-9E8E-0D9611065173}">
  <dimension ref="A1:V129"/>
  <sheetViews>
    <sheetView showGridLines="0" workbookViewId="0"/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8.42578125" style="130" bestFit="1" customWidth="1"/>
    <col min="10" max="10" width="8.42578125" customWidth="1"/>
    <col min="11" max="11" width="15.140625" style="103" hidden="1" customWidth="1"/>
    <col min="12" max="12" width="14.5703125" style="103" hidden="1" customWidth="1"/>
    <col min="13" max="13" width="53.140625" style="105" hidden="1" customWidth="1"/>
    <col min="14" max="14" width="8.42578125" style="99" hidden="1" customWidth="1"/>
    <col min="15" max="15" width="2.42578125" style="65" hidden="1" customWidth="1"/>
    <col min="16" max="16" width="14.5703125" style="70" hidden="1" customWidth="1"/>
    <col min="17" max="17" width="53.140625" style="119" hidden="1" customWidth="1"/>
    <col min="18" max="18" width="10.28515625" style="65" hidden="1" customWidth="1"/>
    <col min="19" max="19" width="8.42578125" style="84" hidden="1" customWidth="1"/>
    <col min="20" max="20" width="0" style="7" hidden="1" customWidth="1"/>
    <col min="21" max="16384" width="12.5703125" style="3"/>
  </cols>
  <sheetData>
    <row r="1" spans="1:19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130"/>
      <c r="J1"/>
      <c r="K1" s="105" t="s">
        <v>197</v>
      </c>
      <c r="L1" s="104">
        <v>1.03</v>
      </c>
      <c r="M1" s="99"/>
      <c r="N1" s="99"/>
      <c r="O1" s="65"/>
      <c r="P1" s="70"/>
      <c r="Q1" s="119"/>
      <c r="R1" s="65"/>
      <c r="S1" s="84"/>
    </row>
    <row r="2" spans="1:19" s="7" customFormat="1" x14ac:dyDescent="0.25">
      <c r="A2" s="2" t="s">
        <v>195</v>
      </c>
      <c r="B2" s="2"/>
      <c r="C2" s="3"/>
      <c r="E2" s="1"/>
      <c r="F2" s="1"/>
      <c r="G2" s="1"/>
      <c r="H2" s="1"/>
      <c r="I2" s="130"/>
      <c r="J2"/>
      <c r="K2" s="94" t="s">
        <v>140</v>
      </c>
      <c r="L2" s="105" t="s">
        <v>196</v>
      </c>
      <c r="M2" s="99"/>
      <c r="N2" s="106"/>
      <c r="O2" s="83"/>
      <c r="P2" s="70"/>
      <c r="Q2" s="119"/>
      <c r="R2" s="65"/>
      <c r="S2" s="84"/>
    </row>
    <row r="3" spans="1:19" s="13" customFormat="1" x14ac:dyDescent="0.25">
      <c r="A3" s="97" t="s">
        <v>222</v>
      </c>
      <c r="B3" s="10"/>
      <c r="C3" s="11"/>
      <c r="E3" s="9"/>
      <c r="F3" s="9"/>
      <c r="G3" s="9"/>
      <c r="H3" s="9"/>
      <c r="I3" s="131"/>
      <c r="J3"/>
      <c r="K3" s="107"/>
      <c r="L3" s="107"/>
      <c r="M3" s="108"/>
      <c r="N3" s="100"/>
      <c r="O3" s="64"/>
      <c r="P3" s="120"/>
      <c r="Q3" s="121"/>
      <c r="R3" s="64"/>
      <c r="S3" s="158"/>
    </row>
    <row r="4" spans="1:19" s="13" customFormat="1" x14ac:dyDescent="0.25">
      <c r="A4" s="9"/>
      <c r="B4" s="10"/>
      <c r="C4" s="11"/>
      <c r="D4" s="9"/>
      <c r="E4" s="9"/>
      <c r="F4" s="9"/>
      <c r="G4" s="9"/>
      <c r="H4" s="9"/>
      <c r="I4" s="131"/>
      <c r="J4"/>
      <c r="K4" s="107"/>
      <c r="L4" s="107"/>
      <c r="M4" s="108"/>
      <c r="N4" s="100"/>
      <c r="O4" s="64"/>
      <c r="P4" s="120"/>
      <c r="Q4" s="121"/>
      <c r="R4" s="64"/>
      <c r="S4" s="158"/>
    </row>
    <row r="5" spans="1:19" s="13" customFormat="1" x14ac:dyDescent="0.25">
      <c r="C5" s="11"/>
      <c r="E5" s="9"/>
      <c r="F5" s="9"/>
      <c r="G5" s="9"/>
      <c r="H5" s="9"/>
      <c r="I5" s="131"/>
      <c r="J5"/>
      <c r="K5" s="123" t="s">
        <v>156</v>
      </c>
      <c r="L5" s="100"/>
      <c r="M5" s="108"/>
      <c r="N5" s="100"/>
      <c r="O5" s="64"/>
      <c r="P5" s="120" t="s">
        <v>157</v>
      </c>
      <c r="Q5" s="121"/>
      <c r="R5" s="64"/>
      <c r="S5" s="158"/>
    </row>
    <row r="6" spans="1:19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31" t="s">
        <v>4</v>
      </c>
      <c r="J6"/>
      <c r="K6" s="107"/>
      <c r="L6" s="107"/>
      <c r="M6" s="108"/>
      <c r="N6" s="100"/>
      <c r="O6" s="64"/>
      <c r="P6" s="120"/>
      <c r="Q6" s="121"/>
      <c r="R6" s="64"/>
      <c r="S6" s="158"/>
    </row>
    <row r="7" spans="1:19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32" t="s">
        <v>12</v>
      </c>
      <c r="J7"/>
      <c r="K7" s="144" t="s">
        <v>155</v>
      </c>
      <c r="L7" s="144" t="s">
        <v>150</v>
      </c>
      <c r="M7" s="145" t="s">
        <v>151</v>
      </c>
      <c r="N7" s="146" t="s">
        <v>12</v>
      </c>
      <c r="O7" s="147"/>
      <c r="P7" s="148" t="s">
        <v>150</v>
      </c>
      <c r="Q7" s="149" t="s">
        <v>151</v>
      </c>
      <c r="R7" s="147" t="s">
        <v>115</v>
      </c>
      <c r="S7" s="159" t="s">
        <v>12</v>
      </c>
    </row>
    <row r="8" spans="1:19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130">
        <f ca="1">N8</f>
        <v>52.991</v>
      </c>
      <c r="J8"/>
      <c r="K8" s="109" t="s">
        <v>141</v>
      </c>
      <c r="L8" s="103" t="s">
        <v>15</v>
      </c>
      <c r="M8" s="94" t="s">
        <v>16</v>
      </c>
      <c r="N8" s="102" cm="1">
        <f t="array" aca="1" ref="N8" ca="1">IF(K8="Y",ROUND(VLOOKUP(L8,INDIRECT($L$2),3,0)*INDIRECT($K$1),3),ROUND(VLOOKUP(L8,INDIRECT($L$2),3,0),3))</f>
        <v>52.991</v>
      </c>
      <c r="O8" s="84" t="str">
        <f>K8</f>
        <v>Y</v>
      </c>
      <c r="P8" s="70" t="str">
        <f>A8</f>
        <v>01400C</v>
      </c>
      <c r="Q8" s="119" t="str">
        <f>B8</f>
        <v>Bricklayer</v>
      </c>
      <c r="R8" s="65" t="str">
        <f>H8</f>
        <v>06</v>
      </c>
      <c r="S8" s="84">
        <f ca="1">N8</f>
        <v>52.991</v>
      </c>
    </row>
    <row r="9" spans="1:19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130"/>
      <c r="J9"/>
      <c r="K9" s="109"/>
      <c r="L9" s="103"/>
      <c r="M9" s="105"/>
      <c r="N9" s="102"/>
      <c r="O9" s="84"/>
      <c r="P9" s="70"/>
      <c r="Q9" s="119"/>
      <c r="R9" s="65"/>
      <c r="S9" s="84"/>
    </row>
    <row r="10" spans="1:19" s="7" customFormat="1" x14ac:dyDescent="0.25">
      <c r="A10" s="1"/>
      <c r="B10" s="126" t="str">
        <f ca="1">"shall receive an additional "&amp;TEXT(N72,"$0.000")&amp;" cents per hour."</f>
        <v>shall receive an additional $0.835 cents per hour.</v>
      </c>
      <c r="C10" s="3"/>
      <c r="D10" s="1"/>
      <c r="E10" s="1"/>
      <c r="F10" s="1"/>
      <c r="G10" s="1"/>
      <c r="H10" s="1"/>
      <c r="I10" s="130"/>
      <c r="J10"/>
      <c r="K10" s="109"/>
      <c r="L10" s="110"/>
      <c r="M10" s="94"/>
      <c r="N10" s="111"/>
      <c r="O10" s="85"/>
      <c r="P10" s="70"/>
      <c r="Q10" s="119"/>
      <c r="R10" s="65"/>
      <c r="S10" s="84"/>
    </row>
    <row r="11" spans="1:19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130">
        <f ca="1">N11</f>
        <v>52.381999999999998</v>
      </c>
      <c r="J11"/>
      <c r="K11" s="109" t="s">
        <v>141</v>
      </c>
      <c r="L11" s="103" t="s">
        <v>19</v>
      </c>
      <c r="M11" s="94" t="s">
        <v>20</v>
      </c>
      <c r="N11" s="102" cm="1">
        <f t="array" aca="1" ref="N11" ca="1">IF(K11="Y",ROUND(VLOOKUP(L11,INDIRECT($L$2),3,0)*INDIRECT($K$1),3),ROUND(VLOOKUP(L11,INDIRECT($L$2),3,0),3))</f>
        <v>52.381999999999998</v>
      </c>
      <c r="O11" s="84" t="str">
        <f>K11</f>
        <v>Y</v>
      </c>
      <c r="P11" s="70" t="str">
        <f>A11</f>
        <v>01510C</v>
      </c>
      <c r="Q11" s="119" t="str">
        <f>B11</f>
        <v>Carpenter</v>
      </c>
      <c r="R11" s="65" t="str">
        <f>H11</f>
        <v>04</v>
      </c>
      <c r="S11" s="84">
        <f ca="1">N11</f>
        <v>52.381999999999998</v>
      </c>
    </row>
    <row r="12" spans="1:19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130"/>
      <c r="J12"/>
      <c r="K12" s="109"/>
      <c r="L12" s="112"/>
      <c r="M12" s="113"/>
      <c r="N12" s="111"/>
      <c r="O12" s="85"/>
      <c r="P12" s="70"/>
      <c r="Q12" s="119"/>
      <c r="R12" s="65"/>
      <c r="S12" s="84"/>
    </row>
    <row r="13" spans="1:19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130"/>
      <c r="J13"/>
      <c r="K13" s="109"/>
      <c r="L13" s="112"/>
      <c r="M13" s="113"/>
      <c r="N13" s="111"/>
      <c r="O13" s="85"/>
      <c r="P13" s="70"/>
      <c r="Q13" s="119"/>
      <c r="R13" s="65"/>
      <c r="S13" s="84"/>
    </row>
    <row r="14" spans="1:19" s="7" customFormat="1" x14ac:dyDescent="0.25">
      <c r="A14" s="1"/>
      <c r="B14" s="125" t="str">
        <f ca="1">"he/she shall be paid an additional "&amp;TEXT(N73,"$0.000")&amp;" cents per hour."</f>
        <v>he/she shall be paid an additional $0.322 cents per hour.</v>
      </c>
      <c r="C14" s="3"/>
      <c r="D14" s="1"/>
      <c r="E14" s="1"/>
      <c r="F14" s="1"/>
      <c r="G14" s="1"/>
      <c r="H14" s="1"/>
      <c r="I14" s="130"/>
      <c r="J14"/>
      <c r="K14" s="109"/>
      <c r="L14" s="112"/>
      <c r="M14" s="113"/>
      <c r="N14" s="111"/>
      <c r="O14" s="85"/>
      <c r="P14" s="70"/>
      <c r="Q14" s="119"/>
      <c r="R14" s="65"/>
      <c r="S14" s="84"/>
    </row>
    <row r="15" spans="1:19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130">
        <f ca="1">N15</f>
        <v>50.435000000000002</v>
      </c>
      <c r="K15" s="109" t="s">
        <v>141</v>
      </c>
      <c r="L15" s="103" t="s">
        <v>24</v>
      </c>
      <c r="M15" s="94" t="s">
        <v>25</v>
      </c>
      <c r="N15" s="102" cm="1">
        <f t="array" aca="1" ref="N15" ca="1">IF(K15="Y",ROUND(VLOOKUP(L15,INDIRECT($L$2),3,0)*INDIRECT($K$1),3),ROUND(VLOOKUP(L15,INDIRECT($L$2),3,0),3))</f>
        <v>50.435000000000002</v>
      </c>
      <c r="O15" s="84" t="str">
        <f>K15</f>
        <v>Y</v>
      </c>
      <c r="P15" s="70" t="str">
        <f>A15</f>
        <v>07350C</v>
      </c>
      <c r="Q15" s="119" t="str">
        <f>B15</f>
        <v>Painter</v>
      </c>
      <c r="R15" s="65" t="str">
        <f>H15</f>
        <v>01</v>
      </c>
      <c r="S15" s="84">
        <f ca="1">N15</f>
        <v>50.435000000000002</v>
      </c>
    </row>
    <row r="16" spans="1:19" x14ac:dyDescent="0.25">
      <c r="B16" s="124" t="s">
        <v>166</v>
      </c>
      <c r="K16" s="109"/>
      <c r="L16" s="112"/>
      <c r="M16" s="113"/>
      <c r="N16" s="111"/>
      <c r="O16" s="85"/>
    </row>
    <row r="17" spans="1:22" x14ac:dyDescent="0.25">
      <c r="B17" s="124" t="s">
        <v>167</v>
      </c>
      <c r="K17" s="109"/>
      <c r="L17" s="112"/>
      <c r="M17" s="113"/>
      <c r="N17" s="111"/>
      <c r="O17" s="85"/>
    </row>
    <row r="18" spans="1:22" x14ac:dyDescent="0.25">
      <c r="B18" s="124" t="s">
        <v>168</v>
      </c>
      <c r="K18" s="109"/>
      <c r="L18" s="112"/>
      <c r="M18" s="113"/>
      <c r="N18" s="111"/>
      <c r="O18" s="85"/>
    </row>
    <row r="19" spans="1:22" x14ac:dyDescent="0.25">
      <c r="B19" s="124" t="s">
        <v>169</v>
      </c>
      <c r="K19" s="109"/>
      <c r="L19" s="112"/>
      <c r="M19" s="113"/>
      <c r="N19" s="111"/>
      <c r="O19" s="85"/>
    </row>
    <row r="20" spans="1:22" x14ac:dyDescent="0.25">
      <c r="B20" s="124" t="str">
        <f ca="1">"he/she shall receive an additional "&amp;TEXT(N70,"$0.000")&amp;" cents per hour. Provided"</f>
        <v>he/she shall receive an additional $0.964 cents per hour. Provided</v>
      </c>
      <c r="K20" s="109"/>
      <c r="L20" s="112"/>
      <c r="M20" s="113"/>
      <c r="N20" s="111"/>
      <c r="O20" s="85"/>
    </row>
    <row r="21" spans="1:22" x14ac:dyDescent="0.25">
      <c r="B21" s="124" t="s">
        <v>170</v>
      </c>
      <c r="C21" s="2"/>
      <c r="F21" s="2"/>
      <c r="P21" s="76"/>
    </row>
    <row r="22" spans="1:22" x14ac:dyDescent="0.25">
      <c r="B22" s="124" t="str">
        <f>"12:00 a.m. and 8:00 a.m. shall receive an additional "&amp;TEXT($N$74,"#.00%")&amp;" premium."</f>
        <v>12:00 a.m. and 8:00 a.m. shall receive an additional 18.75% premium.</v>
      </c>
      <c r="C22" s="2"/>
      <c r="F22" s="2"/>
      <c r="K22" s="94"/>
      <c r="L22" s="112"/>
      <c r="M22" s="113"/>
      <c r="N22" s="111"/>
      <c r="O22" s="85"/>
      <c r="P22" s="76"/>
    </row>
    <row r="23" spans="1:22" x14ac:dyDescent="0.25">
      <c r="A23" s="1" t="s">
        <v>33</v>
      </c>
      <c r="B23" s="2" t="s">
        <v>34</v>
      </c>
      <c r="C23" s="3">
        <v>293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130">
        <f ca="1">N23</f>
        <v>50.435000000000002</v>
      </c>
      <c r="K23" s="109" t="s">
        <v>141</v>
      </c>
      <c r="L23" s="103" t="s">
        <v>33</v>
      </c>
      <c r="M23" s="94" t="s">
        <v>34</v>
      </c>
      <c r="N23" s="102" cm="1">
        <f t="array" aca="1" ref="N23" ca="1">IF(K23="Y",ROUND(VLOOKUP(L23,INDIRECT($L$2),3,0)*INDIRECT($K$1),3),ROUND(VLOOKUP(L23,INDIRECT($L$2),3,0),3))</f>
        <v>50.435000000000002</v>
      </c>
      <c r="O23" s="84" t="str">
        <f>K23</f>
        <v>Y</v>
      </c>
      <c r="P23" s="70" t="str">
        <f>A23</f>
        <v>05940C</v>
      </c>
      <c r="Q23" s="119" t="str">
        <f>B23</f>
        <v>Lacquer and Varnish Machine Operator</v>
      </c>
      <c r="R23" s="65" t="str">
        <f>H23</f>
        <v>01</v>
      </c>
      <c r="S23" s="84">
        <f ca="1">N23</f>
        <v>50.435000000000002</v>
      </c>
    </row>
    <row r="24" spans="1:22" x14ac:dyDescent="0.25">
      <c r="B24" s="124" t="s">
        <v>171</v>
      </c>
      <c r="K24" s="115"/>
      <c r="L24" s="94"/>
      <c r="M24" s="94"/>
      <c r="N24" s="110"/>
      <c r="O24" s="66"/>
    </row>
    <row r="25" spans="1:22" x14ac:dyDescent="0.25">
      <c r="B25" s="124" t="str">
        <f ca="1">"painting, he/she shall receive an additional "&amp;TEXT(N71,"$0.000")&amp;" cents per hour."</f>
        <v>painting, he/she shall receive an additional $0.964 cents per hour.</v>
      </c>
      <c r="K25" s="115"/>
      <c r="L25" s="110"/>
      <c r="M25" s="94"/>
      <c r="N25" s="110"/>
      <c r="O25" s="66"/>
    </row>
    <row r="26" spans="1:22" x14ac:dyDescent="0.25">
      <c r="B26" s="124" t="s">
        <v>172</v>
      </c>
      <c r="K26" s="115"/>
      <c r="L26" s="110"/>
      <c r="M26" s="94"/>
      <c r="N26" s="110"/>
      <c r="O26" s="66"/>
    </row>
    <row r="27" spans="1:22" s="7" customFormat="1" x14ac:dyDescent="0.25">
      <c r="A27" s="1"/>
      <c r="B27" s="124" t="str">
        <f>"12:00 a.m. and 8:00 a.m. shall receive an additional "&amp;TEXT($N$74,"#.00%")&amp;"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130"/>
      <c r="J27"/>
      <c r="K27" s="115"/>
      <c r="L27" s="110"/>
      <c r="M27" s="94"/>
      <c r="N27" s="110"/>
      <c r="O27" s="66"/>
      <c r="P27" s="70"/>
      <c r="Q27" s="119"/>
      <c r="R27" s="65"/>
      <c r="S27" s="84"/>
      <c r="U27" s="3"/>
      <c r="V27" s="3"/>
    </row>
    <row r="28" spans="1:22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130">
        <f t="shared" ref="I28:I32" ca="1" si="0">N28</f>
        <v>57.585000000000001</v>
      </c>
      <c r="J28"/>
      <c r="K28" s="109" t="s">
        <v>141</v>
      </c>
      <c r="L28" s="103" t="s">
        <v>39</v>
      </c>
      <c r="M28" s="94" t="s">
        <v>40</v>
      </c>
      <c r="N28" s="102" cm="1">
        <f t="array" aca="1" ref="N28" ca="1">IF(K28="Y",ROUND(VLOOKUP(L28,INDIRECT($L$2),3,0)*INDIRECT($K$1),3),ROUND(VLOOKUP(L28,INDIRECT($L$2),3,0),3))</f>
        <v>57.585000000000001</v>
      </c>
      <c r="O28" s="84" t="str">
        <f t="shared" ref="O28:O32" si="1">K28</f>
        <v>Y</v>
      </c>
      <c r="P28" s="70" t="str">
        <f t="shared" ref="P28:Q32" si="2">A28</f>
        <v>05760C</v>
      </c>
      <c r="Q28" s="119" t="str">
        <f t="shared" si="2"/>
        <v>Iron Worker</v>
      </c>
      <c r="R28" s="65" t="str">
        <f>H28</f>
        <v>08</v>
      </c>
      <c r="S28" s="84">
        <f t="shared" ref="S28:S32" ca="1" si="3">N28</f>
        <v>57.585000000000001</v>
      </c>
      <c r="U28" s="3"/>
      <c r="V28" s="3"/>
    </row>
    <row r="29" spans="1:22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130">
        <f t="shared" ca="1" si="0"/>
        <v>59.701999999999998</v>
      </c>
      <c r="K29" s="109" t="s">
        <v>141</v>
      </c>
      <c r="L29" s="103" t="s">
        <v>43</v>
      </c>
      <c r="M29" s="166" t="s">
        <v>44</v>
      </c>
      <c r="N29" s="102" cm="1">
        <f t="array" aca="1" ref="N29" ca="1">IF(K29="Y",ROUND(VLOOKUP(L29,INDIRECT($L$2),3,0)*INDIRECT($K$1),3),ROUND(VLOOKUP(L29,INDIRECT($L$2),3,0),3))</f>
        <v>59.701999999999998</v>
      </c>
      <c r="O29" s="84" t="str">
        <f t="shared" si="1"/>
        <v>Y</v>
      </c>
      <c r="P29" s="70" t="str">
        <f t="shared" si="2"/>
        <v>07780C</v>
      </c>
      <c r="Q29" s="119" t="str">
        <f t="shared" si="2"/>
        <v>Pipefitter</v>
      </c>
      <c r="R29" s="65" t="str">
        <f>H29</f>
        <v>15</v>
      </c>
      <c r="S29" s="84">
        <f t="shared" ca="1" si="3"/>
        <v>59.701999999999998</v>
      </c>
    </row>
    <row r="30" spans="1:22" x14ac:dyDescent="0.25">
      <c r="A30" s="1" t="s">
        <v>45</v>
      </c>
      <c r="B30" s="2" t="s">
        <v>46</v>
      </c>
      <c r="C30" s="3">
        <v>310</v>
      </c>
      <c r="D30" s="1" t="s">
        <v>13</v>
      </c>
      <c r="E30" s="1">
        <v>2</v>
      </c>
      <c r="F30" s="1" t="s">
        <v>14</v>
      </c>
      <c r="G30" s="1">
        <v>6</v>
      </c>
      <c r="H30" s="1">
        <v>15</v>
      </c>
      <c r="I30" s="130">
        <f t="shared" ca="1" si="0"/>
        <v>59.701999999999998</v>
      </c>
      <c r="K30" s="109" t="s">
        <v>141</v>
      </c>
      <c r="L30" s="103" t="s">
        <v>45</v>
      </c>
      <c r="M30" s="166" t="s">
        <v>46</v>
      </c>
      <c r="N30" s="102" cm="1">
        <f t="array" aca="1" ref="N30" ca="1">IF(K30="Y",ROUND(VLOOKUP(L30,INDIRECT($L$2),3,0)*INDIRECT($K$1),3),ROUND(VLOOKUP(L30,INDIRECT($L$2),3,0),3))</f>
        <v>59.701999999999998</v>
      </c>
      <c r="O30" s="84" t="str">
        <f t="shared" si="1"/>
        <v>Y</v>
      </c>
      <c r="P30" s="70" t="str">
        <f t="shared" si="2"/>
        <v>07770C</v>
      </c>
      <c r="Q30" s="119" t="str">
        <f t="shared" si="2"/>
        <v>Pipefitter/Instrumentation</v>
      </c>
      <c r="R30" s="65">
        <f>H30</f>
        <v>15</v>
      </c>
      <c r="S30" s="84">
        <f t="shared" ca="1" si="3"/>
        <v>59.701999999999998</v>
      </c>
    </row>
    <row r="31" spans="1:22" x14ac:dyDescent="0.25">
      <c r="A31" s="1" t="s">
        <v>48</v>
      </c>
      <c r="B31" s="2" t="s">
        <v>219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130">
        <f t="shared" ca="1" si="0"/>
        <v>58.470283648000013</v>
      </c>
      <c r="K31" s="109" t="s">
        <v>141</v>
      </c>
      <c r="L31" s="103" t="s">
        <v>48</v>
      </c>
      <c r="M31" s="150" t="s">
        <v>49</v>
      </c>
      <c r="N31" s="151" cm="1">
        <f t="array" aca="1" ref="N31" ca="1">IF(K31="Y",(((VLOOKUP(L31,INDIRECT($L$2),3,0)+$N$75)*INDIRECT($K$1))-$N$75),VLOOKUP(L31,INDIRECT($L$2),3,0))</f>
        <v>58.470283648000013</v>
      </c>
      <c r="O31" s="84" t="str">
        <f t="shared" si="1"/>
        <v>Y</v>
      </c>
      <c r="P31" s="70" t="str">
        <f t="shared" si="2"/>
        <v>08030C</v>
      </c>
      <c r="Q31" s="119" t="str">
        <f t="shared" si="2"/>
        <v>Plumber*</v>
      </c>
      <c r="R31" s="65" t="str">
        <f>H31</f>
        <v>11</v>
      </c>
      <c r="S31" s="84">
        <f t="shared" ca="1" si="3"/>
        <v>58.470283648000013</v>
      </c>
    </row>
    <row r="32" spans="1:22" x14ac:dyDescent="0.25">
      <c r="A32" s="1" t="s">
        <v>50</v>
      </c>
      <c r="B32" s="2" t="s">
        <v>220</v>
      </c>
      <c r="C32" s="3">
        <v>313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130">
        <f t="shared" ca="1" si="0"/>
        <v>63.643922560000007</v>
      </c>
      <c r="K32" s="109" t="s">
        <v>141</v>
      </c>
      <c r="L32" s="103" t="s">
        <v>50</v>
      </c>
      <c r="M32" s="150" t="s">
        <v>51</v>
      </c>
      <c r="N32" s="151" cm="1">
        <f t="array" aca="1" ref="N32" ca="1">IF(K32="Y",(((VLOOKUP(L32,INDIRECT($L$2),3,0)+$N$75)*INDIRECT($K$1))-$N$75),VLOOKUP(L32,INDIRECT($L$2),3,0))</f>
        <v>63.643922560000007</v>
      </c>
      <c r="O32" s="84" t="str">
        <f t="shared" si="1"/>
        <v>Y</v>
      </c>
      <c r="P32" s="70" t="str">
        <f t="shared" si="2"/>
        <v>08010C</v>
      </c>
      <c r="Q32" s="119" t="str">
        <f t="shared" si="2"/>
        <v>Plumber/Welder*</v>
      </c>
      <c r="R32" s="65">
        <f>H32</f>
        <v>12</v>
      </c>
      <c r="S32" s="84">
        <f t="shared" ca="1" si="3"/>
        <v>63.643922560000007</v>
      </c>
    </row>
    <row r="33" spans="1:20" x14ac:dyDescent="0.25">
      <c r="K33" s="109"/>
      <c r="L33" s="109"/>
    </row>
    <row r="34" spans="1:20" x14ac:dyDescent="0.25">
      <c r="A34" s="10" t="s">
        <v>146</v>
      </c>
      <c r="F34" s="9" t="s">
        <v>160</v>
      </c>
      <c r="G34" s="9" t="s">
        <v>133</v>
      </c>
      <c r="H34" s="9" t="s">
        <v>135</v>
      </c>
      <c r="I34" s="131" t="s">
        <v>4</v>
      </c>
      <c r="K34" s="109"/>
      <c r="L34" s="109"/>
    </row>
    <row r="35" spans="1:20" s="11" customFormat="1" x14ac:dyDescent="0.25">
      <c r="A35" s="127" t="s">
        <v>150</v>
      </c>
      <c r="B35" s="128" t="s">
        <v>159</v>
      </c>
      <c r="C35" s="127" t="s">
        <v>162</v>
      </c>
      <c r="D35" s="127" t="s">
        <v>5</v>
      </c>
      <c r="E35" s="127" t="s">
        <v>6</v>
      </c>
      <c r="F35" s="127" t="s">
        <v>161</v>
      </c>
      <c r="G35" s="127" t="s">
        <v>134</v>
      </c>
      <c r="H35" s="127" t="s">
        <v>134</v>
      </c>
      <c r="I35" s="132" t="s">
        <v>12</v>
      </c>
      <c r="J35"/>
      <c r="K35" s="107"/>
      <c r="L35" s="107"/>
      <c r="M35" s="108"/>
      <c r="N35" s="100"/>
      <c r="O35" s="64"/>
      <c r="P35" s="120"/>
      <c r="Q35" s="121"/>
      <c r="R35" s="64"/>
      <c r="S35" s="158"/>
      <c r="T35" s="13"/>
    </row>
    <row r="36" spans="1:20" x14ac:dyDescent="0.25">
      <c r="A36" s="1" t="s">
        <v>56</v>
      </c>
      <c r="B36" s="2" t="s">
        <v>57</v>
      </c>
      <c r="C36" s="3">
        <v>363</v>
      </c>
      <c r="D36" s="1" t="s">
        <v>13</v>
      </c>
      <c r="E36" s="1">
        <v>2</v>
      </c>
      <c r="F36" s="1" t="s">
        <v>14</v>
      </c>
      <c r="G36" s="1">
        <v>8</v>
      </c>
      <c r="H36" s="1" t="s">
        <v>124</v>
      </c>
      <c r="I36" s="130">
        <f t="shared" ref="I36:I45" ca="1" si="4">N36</f>
        <v>58.301000000000002</v>
      </c>
      <c r="K36" s="103" t="s">
        <v>141</v>
      </c>
      <c r="L36" s="103" t="s">
        <v>56</v>
      </c>
      <c r="M36" s="94" t="s">
        <v>57</v>
      </c>
      <c r="N36" s="102" cm="1">
        <f t="array" aca="1" ref="N36" ca="1">IF(K36="Y",ROUND(VLOOKUP(L36,INDIRECT($L$2),3,0)*INDIRECT($K$1),3),ROUND(VLOOKUP(L36,INDIRECT($L$2),3,0),3))</f>
        <v>58.301000000000002</v>
      </c>
      <c r="O36" s="84" t="str">
        <f t="shared" ref="O36:O48" si="5">K36</f>
        <v>Y</v>
      </c>
      <c r="P36" s="70" t="str">
        <f t="shared" ref="P36:Q45" si="6">A36</f>
        <v>04530C</v>
      </c>
      <c r="Q36" s="119" t="str">
        <f t="shared" si="6"/>
        <v>Foreman, Bricklayer</v>
      </c>
      <c r="R36" s="122" t="str">
        <f t="shared" ref="R36:R45" si="7">H36</f>
        <v>07</v>
      </c>
      <c r="S36" s="84">
        <f t="shared" ref="S36:S45" ca="1" si="8">N36</f>
        <v>58.301000000000002</v>
      </c>
      <c r="T36" s="3"/>
    </row>
    <row r="37" spans="1:20" x14ac:dyDescent="0.25">
      <c r="A37" s="1" t="s">
        <v>58</v>
      </c>
      <c r="B37" s="2" t="s">
        <v>59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125</v>
      </c>
      <c r="I37" s="130">
        <f t="shared" ca="1" si="4"/>
        <v>55.813000000000002</v>
      </c>
      <c r="K37" s="103" t="s">
        <v>141</v>
      </c>
      <c r="L37" s="103" t="s">
        <v>58</v>
      </c>
      <c r="M37" s="94" t="s">
        <v>59</v>
      </c>
      <c r="N37" s="102" cm="1">
        <f t="array" aca="1" ref="N37" ca="1">IF(K37="Y",ROUND(VLOOKUP(L37,INDIRECT($L$2),3,0)*INDIRECT($K$1),3),ROUND(VLOOKUP(L37,INDIRECT($L$2),3,0),3))</f>
        <v>55.813000000000002</v>
      </c>
      <c r="O37" s="84" t="str">
        <f t="shared" si="5"/>
        <v>Y</v>
      </c>
      <c r="P37" s="70" t="str">
        <f t="shared" si="6"/>
        <v>04560C</v>
      </c>
      <c r="Q37" s="119" t="str">
        <f t="shared" si="6"/>
        <v>Foreman, Carpenter</v>
      </c>
      <c r="R37" s="122" t="str">
        <f t="shared" si="7"/>
        <v>05</v>
      </c>
      <c r="S37" s="84">
        <f t="shared" ca="1" si="8"/>
        <v>55.813000000000002</v>
      </c>
      <c r="T37" s="3"/>
    </row>
    <row r="38" spans="1:20" x14ac:dyDescent="0.25">
      <c r="A38" s="1" t="s">
        <v>210</v>
      </c>
      <c r="B38" s="2" t="s">
        <v>181</v>
      </c>
      <c r="C38" s="3">
        <v>385</v>
      </c>
      <c r="D38" s="1" t="s">
        <v>13</v>
      </c>
      <c r="E38" s="1">
        <v>2</v>
      </c>
      <c r="F38" s="1" t="s">
        <v>14</v>
      </c>
      <c r="G38" s="1">
        <v>8</v>
      </c>
      <c r="H38" s="1">
        <v>24</v>
      </c>
      <c r="I38" s="130">
        <f t="shared" ca="1" si="4"/>
        <v>59.192999999999998</v>
      </c>
      <c r="K38" s="103" t="s">
        <v>141</v>
      </c>
      <c r="L38" s="103" t="str">
        <f>A38</f>
        <v>53105C</v>
      </c>
      <c r="M38" s="94" t="s">
        <v>182</v>
      </c>
      <c r="N38" s="102" cm="1">
        <f t="array" aca="1" ref="N38" ca="1">IF(K38="Y",ROUND(VLOOKUP(L38,INDIRECT($L$2),3,0)*INDIRECT($K$1),3),ROUND(VLOOKUP(L38,INDIRECT($L$2),3,0),3))</f>
        <v>59.192999999999998</v>
      </c>
      <c r="O38" s="84" t="str">
        <f t="shared" si="5"/>
        <v>Y</v>
      </c>
      <c r="P38" s="70" t="str">
        <f t="shared" si="6"/>
        <v>53105C</v>
      </c>
      <c r="Q38" s="119" t="str">
        <f t="shared" si="6"/>
        <v>Foreman, Carpenter - FPS</v>
      </c>
      <c r="R38" s="122">
        <f t="shared" si="7"/>
        <v>24</v>
      </c>
      <c r="S38" s="84">
        <f t="shared" ca="1" si="8"/>
        <v>59.192999999999998</v>
      </c>
      <c r="T38" s="3"/>
    </row>
    <row r="39" spans="1:20" x14ac:dyDescent="0.25">
      <c r="A39" s="1" t="s">
        <v>60</v>
      </c>
      <c r="B39" s="2" t="s">
        <v>61</v>
      </c>
      <c r="C39" s="3">
        <v>348</v>
      </c>
      <c r="D39" s="1" t="s">
        <v>13</v>
      </c>
      <c r="E39" s="1">
        <v>2</v>
      </c>
      <c r="F39" s="1" t="s">
        <v>14</v>
      </c>
      <c r="G39" s="1">
        <v>7</v>
      </c>
      <c r="H39" s="1" t="s">
        <v>126</v>
      </c>
      <c r="I39" s="130">
        <f t="shared" ca="1" si="4"/>
        <v>61.073</v>
      </c>
      <c r="K39" s="103" t="s">
        <v>141</v>
      </c>
      <c r="L39" s="103" t="s">
        <v>60</v>
      </c>
      <c r="M39" s="94" t="s">
        <v>61</v>
      </c>
      <c r="N39" s="102" cm="1">
        <f t="array" aca="1" ref="N39" ca="1">IF(K39="Y",ROUND(VLOOKUP(L39,INDIRECT($L$2),3,0)*INDIRECT($K$1),3),ROUND(VLOOKUP(L39,INDIRECT($L$2),3,0),3))</f>
        <v>61.073</v>
      </c>
      <c r="O39" s="84" t="str">
        <f t="shared" si="5"/>
        <v>Y</v>
      </c>
      <c r="P39" s="70" t="str">
        <f t="shared" si="6"/>
        <v>04680C</v>
      </c>
      <c r="Q39" s="119" t="str">
        <f t="shared" si="6"/>
        <v>Foreman, Iron Worker</v>
      </c>
      <c r="R39" s="122" t="str">
        <f t="shared" si="7"/>
        <v>09</v>
      </c>
      <c r="S39" s="84">
        <f t="shared" ca="1" si="8"/>
        <v>61.073</v>
      </c>
      <c r="T39" s="3"/>
    </row>
    <row r="40" spans="1:20" x14ac:dyDescent="0.25">
      <c r="A40" s="1" t="s">
        <v>62</v>
      </c>
      <c r="B40" s="2" t="s">
        <v>63</v>
      </c>
      <c r="C40" s="3">
        <v>348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127</v>
      </c>
      <c r="I40" s="130">
        <f t="shared" ca="1" si="4"/>
        <v>54.531999999999996</v>
      </c>
      <c r="K40" s="103" t="s">
        <v>141</v>
      </c>
      <c r="L40" s="103" t="s">
        <v>62</v>
      </c>
      <c r="M40" s="94" t="s">
        <v>63</v>
      </c>
      <c r="N40" s="102" cm="1">
        <f t="array" aca="1" ref="N40" ca="1">IF(K40="Y",ROUND(VLOOKUP(L40,INDIRECT($L$2),3,0)*INDIRECT($K$1),3),ROUND(VLOOKUP(L40,INDIRECT($L$2),3,0),3))</f>
        <v>54.531999999999996</v>
      </c>
      <c r="O40" s="84" t="str">
        <f t="shared" si="5"/>
        <v>Y</v>
      </c>
      <c r="P40" s="70" t="str">
        <f t="shared" si="6"/>
        <v>04760C</v>
      </c>
      <c r="Q40" s="119" t="str">
        <f t="shared" si="6"/>
        <v>Foreman, Painter</v>
      </c>
      <c r="R40" s="122" t="str">
        <f t="shared" si="7"/>
        <v>03</v>
      </c>
      <c r="S40" s="84">
        <f t="shared" ca="1" si="8"/>
        <v>54.531999999999996</v>
      </c>
      <c r="T40" s="3"/>
    </row>
    <row r="41" spans="1:20" x14ac:dyDescent="0.25">
      <c r="A41" s="1" t="s">
        <v>64</v>
      </c>
      <c r="B41" s="2" t="s">
        <v>65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127</v>
      </c>
      <c r="I41" s="130">
        <f t="shared" ca="1" si="4"/>
        <v>54.531999999999996</v>
      </c>
      <c r="K41" s="103" t="s">
        <v>141</v>
      </c>
      <c r="L41" s="103" t="s">
        <v>64</v>
      </c>
      <c r="M41" s="94" t="s">
        <v>65</v>
      </c>
      <c r="N41" s="102" cm="1">
        <f t="array" aca="1" ref="N41" ca="1">IF(K41="Y",ROUND(VLOOKUP(L41,INDIRECT($L$2),3,0)*INDIRECT($K$1),3),ROUND(VLOOKUP(L41,INDIRECT($L$2),3,0),3))</f>
        <v>54.531999999999996</v>
      </c>
      <c r="O41" s="84" t="str">
        <f t="shared" si="5"/>
        <v>Y</v>
      </c>
      <c r="P41" s="70" t="str">
        <f t="shared" si="6"/>
        <v>05010C</v>
      </c>
      <c r="Q41" s="119" t="str">
        <f t="shared" si="6"/>
        <v>Foreman, Painter-Traffic</v>
      </c>
      <c r="R41" s="122" t="str">
        <f t="shared" si="7"/>
        <v>03</v>
      </c>
      <c r="S41" s="84">
        <f t="shared" ca="1" si="8"/>
        <v>54.531999999999996</v>
      </c>
      <c r="T41" s="3"/>
    </row>
    <row r="42" spans="1:20" x14ac:dyDescent="0.25">
      <c r="A42" s="1" t="s">
        <v>66</v>
      </c>
      <c r="B42" s="2" t="s">
        <v>67</v>
      </c>
      <c r="C42" s="3">
        <v>363</v>
      </c>
      <c r="D42" s="1" t="s">
        <v>13</v>
      </c>
      <c r="E42" s="1">
        <v>2</v>
      </c>
      <c r="F42" s="1" t="s">
        <v>14</v>
      </c>
      <c r="G42" s="1">
        <v>8</v>
      </c>
      <c r="H42" s="1" t="s">
        <v>129</v>
      </c>
      <c r="I42" s="130">
        <f t="shared" ca="1" si="4"/>
        <v>62.064</v>
      </c>
      <c r="K42" s="103" t="s">
        <v>141</v>
      </c>
      <c r="L42" s="103" t="s">
        <v>66</v>
      </c>
      <c r="M42" s="94" t="s">
        <v>67</v>
      </c>
      <c r="N42" s="102" cm="1">
        <f t="array" aca="1" ref="N42" ca="1">IF(K42="Y",ROUND(VLOOKUP(L42,INDIRECT($L$2),3,0)*INDIRECT($K$1),3),ROUND(VLOOKUP(L42,INDIRECT($L$2),3,0),3))</f>
        <v>62.064</v>
      </c>
      <c r="O42" s="84" t="str">
        <f t="shared" si="5"/>
        <v>Y</v>
      </c>
      <c r="P42" s="70" t="str">
        <f t="shared" si="6"/>
        <v>04940C</v>
      </c>
      <c r="Q42" s="119" t="str">
        <f t="shared" si="6"/>
        <v>Foreman, Sheet Metal Worker</v>
      </c>
      <c r="R42" s="122" t="str">
        <f t="shared" si="7"/>
        <v>14</v>
      </c>
      <c r="S42" s="84">
        <f t="shared" ca="1" si="8"/>
        <v>62.064</v>
      </c>
      <c r="T42" s="3"/>
    </row>
    <row r="43" spans="1:20" x14ac:dyDescent="0.25">
      <c r="A43" s="1" t="s">
        <v>68</v>
      </c>
      <c r="B43" s="2" t="s">
        <v>69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130</v>
      </c>
      <c r="I43" s="130">
        <f t="shared" ca="1" si="4"/>
        <v>64.201999999999998</v>
      </c>
      <c r="K43" s="103" t="s">
        <v>141</v>
      </c>
      <c r="L43" s="103" t="s">
        <v>68</v>
      </c>
      <c r="M43" s="166" t="s">
        <v>69</v>
      </c>
      <c r="N43" s="102" cm="1">
        <f t="array" aca="1" ref="N43" ca="1">IF(K43="Y",ROUND(VLOOKUP(L43,INDIRECT($L$2),3,0)*INDIRECT($K$1),3),ROUND(VLOOKUP(L43,INDIRECT($L$2),3,0),3))</f>
        <v>64.201999999999998</v>
      </c>
      <c r="O43" s="84" t="str">
        <f t="shared" si="5"/>
        <v>Y</v>
      </c>
      <c r="P43" s="70" t="str">
        <f t="shared" si="6"/>
        <v>04830C</v>
      </c>
      <c r="Q43" s="119" t="str">
        <f t="shared" si="6"/>
        <v>Foreman, Pipefitter</v>
      </c>
      <c r="R43" s="122" t="str">
        <f t="shared" si="7"/>
        <v>17</v>
      </c>
      <c r="S43" s="84">
        <f t="shared" ca="1" si="8"/>
        <v>64.201999999999998</v>
      </c>
      <c r="T43" s="3"/>
    </row>
    <row r="44" spans="1:20" x14ac:dyDescent="0.25">
      <c r="A44" s="1" t="s">
        <v>70</v>
      </c>
      <c r="B44" s="2" t="s">
        <v>71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130">
        <f t="shared" ca="1" si="4"/>
        <v>64.201999999999998</v>
      </c>
      <c r="K44" s="103" t="s">
        <v>141</v>
      </c>
      <c r="L44" s="103" t="s">
        <v>70</v>
      </c>
      <c r="M44" s="166" t="s">
        <v>71</v>
      </c>
      <c r="N44" s="102" cm="1">
        <f t="array" aca="1" ref="N44" ca="1">IF(K44="Y",ROUND(VLOOKUP(L44,INDIRECT($L$2),3,0)*INDIRECT($K$1),3),ROUND(VLOOKUP(L44,INDIRECT($L$2),3,0),3))</f>
        <v>64.201999999999998</v>
      </c>
      <c r="O44" s="84" t="str">
        <f t="shared" si="5"/>
        <v>Y</v>
      </c>
      <c r="P44" s="70" t="str">
        <f t="shared" si="6"/>
        <v>04832C</v>
      </c>
      <c r="Q44" s="119" t="str">
        <f t="shared" si="6"/>
        <v>Foreman, Pipefitter/Instrumentation</v>
      </c>
      <c r="R44" s="122" t="str">
        <f t="shared" si="7"/>
        <v>17</v>
      </c>
      <c r="S44" s="84">
        <f t="shared" ca="1" si="8"/>
        <v>64.201999999999998</v>
      </c>
      <c r="T44" s="3"/>
    </row>
    <row r="45" spans="1:20" x14ac:dyDescent="0.25">
      <c r="A45" s="1" t="s">
        <v>72</v>
      </c>
      <c r="B45" s="2" t="s">
        <v>216</v>
      </c>
      <c r="C45" s="3">
        <v>370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131</v>
      </c>
      <c r="I45" s="130">
        <f t="shared" ca="1" si="4"/>
        <v>62.304836864000009</v>
      </c>
      <c r="K45" s="103" t="s">
        <v>141</v>
      </c>
      <c r="L45" s="103" t="s">
        <v>72</v>
      </c>
      <c r="M45" s="150" t="s">
        <v>73</v>
      </c>
      <c r="N45" s="151" cm="1">
        <f t="array" aca="1" ref="N45" ca="1">IF(K45="Y",(((VLOOKUP(L45,INDIRECT($L$2),3,0)+$N$75)*INDIRECT($K$1))-$N$75),VLOOKUP(L45,INDIRECT($L$2),3,0))</f>
        <v>62.304836864000009</v>
      </c>
      <c r="O45" s="84" t="str">
        <f t="shared" si="5"/>
        <v>Y</v>
      </c>
      <c r="P45" s="70" t="str">
        <f t="shared" si="6"/>
        <v>04840C</v>
      </c>
      <c r="Q45" s="119" t="str">
        <f t="shared" si="6"/>
        <v>Foreman, Plumber*</v>
      </c>
      <c r="R45" s="122" t="str">
        <f t="shared" si="7"/>
        <v>13</v>
      </c>
      <c r="S45" s="84">
        <f t="shared" ca="1" si="8"/>
        <v>62.304836864000009</v>
      </c>
      <c r="T45" s="3"/>
    </row>
    <row r="46" spans="1:20" x14ac:dyDescent="0.25">
      <c r="A46" s="1" t="s">
        <v>207</v>
      </c>
      <c r="B46" s="2" t="s">
        <v>217</v>
      </c>
      <c r="C46" s="3">
        <v>380</v>
      </c>
      <c r="D46" s="1" t="s">
        <v>13</v>
      </c>
      <c r="E46" s="1">
        <v>2</v>
      </c>
      <c r="F46" s="1" t="s">
        <v>14</v>
      </c>
      <c r="G46" s="1">
        <v>8</v>
      </c>
      <c r="H46" s="1">
        <v>23</v>
      </c>
      <c r="I46" s="130">
        <f ca="1">N46</f>
        <v>64.804760576000007</v>
      </c>
      <c r="K46" s="98" t="s">
        <v>141</v>
      </c>
      <c r="L46" s="103" t="s">
        <v>76</v>
      </c>
      <c r="M46" s="150" t="s">
        <v>178</v>
      </c>
      <c r="N46" s="151" cm="1">
        <f t="array" aca="1" ref="N46" ca="1">IF(K46="Y",(((VLOOKUP(L46,INDIRECT($L$2),3,0)+$N$75)*INDIRECT($K$1))-$N$75),VLOOKUP(L46,INDIRECT($L$2),3,0))</f>
        <v>64.804760576000007</v>
      </c>
      <c r="O46" s="84" t="str">
        <f t="shared" si="5"/>
        <v>Y</v>
      </c>
      <c r="P46" s="70" t="str">
        <f>A46</f>
        <v>59510C</v>
      </c>
      <c r="Q46" s="119" t="str">
        <f>B46</f>
        <v>Foreman, Plumber Master in Charge - FPS*</v>
      </c>
      <c r="R46" s="122">
        <f>H46</f>
        <v>23</v>
      </c>
      <c r="S46" s="84">
        <f ca="1">N46</f>
        <v>64.804760576000007</v>
      </c>
      <c r="T46" s="3"/>
    </row>
    <row r="47" spans="1:20" x14ac:dyDescent="0.25">
      <c r="A47" s="1" t="s">
        <v>74</v>
      </c>
      <c r="B47" s="2" t="s">
        <v>218</v>
      </c>
      <c r="C47" s="3">
        <v>375</v>
      </c>
      <c r="D47" s="1" t="s">
        <v>13</v>
      </c>
      <c r="E47" s="1">
        <v>2</v>
      </c>
      <c r="F47" s="1" t="s">
        <v>14</v>
      </c>
      <c r="G47" s="1">
        <v>8</v>
      </c>
      <c r="H47" s="1">
        <v>22</v>
      </c>
      <c r="I47" s="130">
        <f t="shared" ref="I47:I48" ca="1" si="9">N47</f>
        <v>67.820488512000011</v>
      </c>
      <c r="K47" s="103" t="s">
        <v>141</v>
      </c>
      <c r="L47" s="103" t="s">
        <v>74</v>
      </c>
      <c r="M47" s="150" t="s">
        <v>75</v>
      </c>
      <c r="N47" s="151" cm="1">
        <f t="array" aca="1" ref="N47" ca="1">IF(K47="Y",(((VLOOKUP(L47,INDIRECT($L$2),3,0)+$N$75)*INDIRECT($K$1))-$N$75),VLOOKUP(L47,INDIRECT($L$2),3,0))</f>
        <v>67.820488512000011</v>
      </c>
      <c r="O47" s="84" t="str">
        <f t="shared" si="5"/>
        <v>Y</v>
      </c>
      <c r="P47" s="70" t="str">
        <f t="shared" ref="P47:Q48" si="10">A47</f>
        <v>04860C</v>
      </c>
      <c r="Q47" s="119" t="str">
        <f t="shared" si="10"/>
        <v>Foreman, Plumber/Welder*</v>
      </c>
      <c r="R47" s="122">
        <f t="shared" ref="R47:R48" si="11">H47</f>
        <v>22</v>
      </c>
      <c r="S47" s="84">
        <f t="shared" ref="S47:S48" ca="1" si="12">N47</f>
        <v>67.820488512000011</v>
      </c>
      <c r="T47" s="3"/>
    </row>
    <row r="48" spans="1:20" x14ac:dyDescent="0.25">
      <c r="A48" s="1" t="s">
        <v>177</v>
      </c>
      <c r="B48" s="2" t="s">
        <v>221</v>
      </c>
      <c r="C48" s="3">
        <v>395</v>
      </c>
      <c r="D48" s="1" t="s">
        <v>13</v>
      </c>
      <c r="E48" s="1">
        <v>2</v>
      </c>
      <c r="F48" s="1" t="s">
        <v>14</v>
      </c>
      <c r="G48" s="1">
        <v>8</v>
      </c>
      <c r="H48" s="1">
        <v>21</v>
      </c>
      <c r="I48" s="130">
        <f t="shared" ca="1" si="9"/>
        <v>69.753361792000021</v>
      </c>
      <c r="K48" s="98" t="s">
        <v>141</v>
      </c>
      <c r="L48" s="103" t="str">
        <f>A48</f>
        <v>53094C</v>
      </c>
      <c r="M48" s="150" t="str">
        <f>B48</f>
        <v>Foreman, Plumber/Welder Master In Charge - Water*</v>
      </c>
      <c r="N48" s="151" cm="1">
        <f t="array" aca="1" ref="N48" ca="1">IF(K48="Y",(((VLOOKUP(L48,INDIRECT($L$2),3,0)+$N$75)*INDIRECT($K$1))-$N$75),VLOOKUP(L48,INDIRECT($L$2),3,0))</f>
        <v>69.753361792000021</v>
      </c>
      <c r="O48" s="84" t="str">
        <f t="shared" si="5"/>
        <v>Y</v>
      </c>
      <c r="P48" s="70" t="str">
        <f>L48</f>
        <v>53094C</v>
      </c>
      <c r="Q48" s="119" t="str">
        <f t="shared" si="10"/>
        <v>Foreman, Plumber/Welder Master In Charge - Water*</v>
      </c>
      <c r="R48" s="122">
        <f t="shared" si="11"/>
        <v>21</v>
      </c>
      <c r="S48" s="84">
        <f t="shared" ca="1" si="12"/>
        <v>69.753361792000021</v>
      </c>
      <c r="T48" s="3"/>
    </row>
    <row r="49" spans="1:22" x14ac:dyDescent="0.25">
      <c r="K49" s="98"/>
      <c r="M49" s="94"/>
      <c r="N49" s="102"/>
      <c r="O49" s="84"/>
      <c r="R49" s="122"/>
      <c r="T49" s="3"/>
    </row>
    <row r="50" spans="1:22" x14ac:dyDescent="0.25">
      <c r="A50" s="2" t="s">
        <v>212</v>
      </c>
      <c r="K50" s="98"/>
      <c r="M50" s="94"/>
      <c r="N50" s="102"/>
      <c r="O50" s="84"/>
      <c r="R50" s="122"/>
      <c r="T50" s="3"/>
    </row>
    <row r="51" spans="1:22" x14ac:dyDescent="0.25">
      <c r="A51" s="2" t="str">
        <f>"in the amount of "&amp;TEXT($N$75,"$#.000")&amp;" for each straight-time hour paid, to a maximum of 2080 hours per year. The supplemental pension fund contribution is in addition"</f>
        <v>in the amount of $2.330 for each straight-time hour paid, to a maximum of 2080 hours per year. The supplemental pension fund contribution is in addition</v>
      </c>
      <c r="K51" s="98"/>
      <c r="M51" s="94"/>
      <c r="N51" s="102"/>
      <c r="O51" s="84"/>
      <c r="R51" s="122"/>
      <c r="T51" s="3"/>
    </row>
    <row r="52" spans="1:22" x14ac:dyDescent="0.25">
      <c r="A52" s="2" t="s">
        <v>211</v>
      </c>
      <c r="K52" s="98"/>
      <c r="M52" s="94"/>
      <c r="N52" s="102"/>
      <c r="O52" s="84"/>
      <c r="R52" s="122"/>
      <c r="T52" s="3"/>
    </row>
    <row r="53" spans="1:22" s="7" customFormat="1" x14ac:dyDescent="0.25">
      <c r="A53" s="1"/>
      <c r="B53" s="2"/>
      <c r="C53" s="3"/>
      <c r="D53" s="1"/>
      <c r="E53" s="1"/>
      <c r="F53" s="1"/>
      <c r="G53" s="1"/>
      <c r="H53" s="1"/>
      <c r="I53" s="130"/>
      <c r="J53"/>
      <c r="K53" s="99"/>
      <c r="L53" s="109"/>
      <c r="M53" s="105"/>
      <c r="N53" s="99"/>
      <c r="O53" s="65"/>
      <c r="P53" s="70"/>
      <c r="Q53" s="119"/>
      <c r="R53" s="65"/>
      <c r="S53" s="84"/>
    </row>
    <row r="54" spans="1:22" s="7" customFormat="1" x14ac:dyDescent="0.25">
      <c r="A54" s="2" t="s">
        <v>78</v>
      </c>
      <c r="C54" s="3"/>
      <c r="D54" s="1"/>
      <c r="E54" s="1"/>
      <c r="F54" s="1"/>
      <c r="G54" s="1"/>
      <c r="H54" s="1"/>
      <c r="I54" s="130"/>
      <c r="J54"/>
      <c r="K54" s="103"/>
      <c r="L54" s="103"/>
      <c r="M54" s="105"/>
      <c r="N54" s="99"/>
      <c r="O54" s="65"/>
      <c r="P54" s="70"/>
      <c r="Q54" s="119"/>
      <c r="R54" s="65"/>
      <c r="S54" s="84"/>
    </row>
    <row r="55" spans="1:22" s="7" customFormat="1" x14ac:dyDescent="0.25">
      <c r="A55" s="2" t="s">
        <v>79</v>
      </c>
      <c r="C55" s="3"/>
      <c r="D55" s="1"/>
      <c r="E55" s="1"/>
      <c r="F55" s="1"/>
      <c r="G55" s="1"/>
      <c r="H55" s="1"/>
      <c r="I55" s="130"/>
      <c r="J55"/>
      <c r="K55" s="109"/>
      <c r="L55" s="110"/>
      <c r="M55" s="105"/>
      <c r="N55" s="99"/>
      <c r="O55" s="65"/>
      <c r="P55" s="70"/>
      <c r="Q55" s="119"/>
      <c r="R55" s="65"/>
      <c r="S55" s="84"/>
    </row>
    <row r="56" spans="1:22" s="7" customFormat="1" x14ac:dyDescent="0.25">
      <c r="A56" s="2"/>
      <c r="C56" s="3"/>
      <c r="D56" s="1"/>
      <c r="E56" s="1"/>
      <c r="F56" s="1"/>
      <c r="G56" s="1"/>
      <c r="H56" s="1"/>
      <c r="I56" s="130"/>
      <c r="J56"/>
      <c r="K56" s="109"/>
      <c r="L56" s="110"/>
      <c r="M56" s="105"/>
      <c r="N56" s="99"/>
      <c r="O56" s="65"/>
      <c r="P56" s="70"/>
      <c r="Q56" s="119"/>
      <c r="R56" s="65"/>
      <c r="S56" s="84"/>
    </row>
    <row r="57" spans="1:22" s="7" customFormat="1" x14ac:dyDescent="0.25">
      <c r="A57" s="10" t="s">
        <v>189</v>
      </c>
      <c r="C57" s="3"/>
      <c r="D57" s="1"/>
      <c r="E57" s="1"/>
      <c r="F57" s="1"/>
      <c r="G57" s="1"/>
      <c r="H57" s="1"/>
      <c r="I57" s="130"/>
      <c r="J57"/>
      <c r="K57" s="109"/>
      <c r="L57" s="110"/>
      <c r="M57" s="105"/>
      <c r="N57" s="99"/>
      <c r="O57" s="65"/>
      <c r="P57" s="70"/>
      <c r="Q57" s="119"/>
      <c r="R57" s="65"/>
      <c r="S57" s="84"/>
    </row>
    <row r="58" spans="1:22" s="7" customFormat="1" x14ac:dyDescent="0.25">
      <c r="A58" s="142" t="str">
        <f ca="1">"Journeymen will receive a one time payment of "&amp;TEXT(N58,"$#.00")&amp;" and Foreman will receive "&amp;TEXT(N59,"$#.00")&amp;" for each weekday the employee is 'on call'."</f>
        <v>Journeymen will receive a one time payment of $53.56 and Foreman will receive $58.92 for each weekday the employee is 'on call'.</v>
      </c>
      <c r="C58" s="3"/>
      <c r="D58" s="1"/>
      <c r="E58" s="1"/>
      <c r="F58" s="1"/>
      <c r="G58" s="1"/>
      <c r="H58" s="1"/>
      <c r="I58" s="130"/>
      <c r="J58"/>
      <c r="K58" s="103" t="s">
        <v>141</v>
      </c>
      <c r="L58" s="117" t="s">
        <v>101</v>
      </c>
      <c r="M58" s="118" t="s">
        <v>185</v>
      </c>
      <c r="N58" s="102" cm="1">
        <f t="array" aca="1" ref="N58" ca="1">IF(K58="Y",ROUND(VLOOKUP(L58,INDIRECT($L$2),3,0)*INDIRECT($K$1),3),ROUND(VLOOKUP(L58,INDIRECT($L$2),3,0),3))</f>
        <v>53.56</v>
      </c>
      <c r="O58" s="84" t="str">
        <f t="shared" ref="O58:O61" si="13">K58</f>
        <v>Y</v>
      </c>
      <c r="P58" s="70" t="str">
        <f>L58</f>
        <v>CBTCDY</v>
      </c>
      <c r="Q58" s="119" t="str">
        <f>M58</f>
        <v>TL-On call by the day-CBT - Journeymen</v>
      </c>
      <c r="R58" s="65"/>
      <c r="S58" s="84">
        <f ca="1">N58</f>
        <v>53.56</v>
      </c>
    </row>
    <row r="59" spans="1:22" s="7" customFormat="1" x14ac:dyDescent="0.25">
      <c r="A59" s="2" t="str">
        <f ca="1">"Journeymen will receive "&amp;TEXT(N60,"$#.00")&amp;" and Foreman will receive "&amp;TEXT(N61,"$#.00")&amp;" for each weekend day (Saturday or Sunday) or holiday the employee is 'on call'."</f>
        <v>Journeymen will receive $80.34 and Foreman will receive $88.37 for each weekend day (Saturday or Sunday) or holiday the employee is 'on call'.</v>
      </c>
      <c r="C59" s="3"/>
      <c r="D59" s="1"/>
      <c r="E59" s="1"/>
      <c r="F59" s="1"/>
      <c r="G59" s="1"/>
      <c r="H59" s="1"/>
      <c r="I59" s="130"/>
      <c r="J59"/>
      <c r="K59" s="99" t="s">
        <v>141</v>
      </c>
      <c r="L59" s="162" t="s">
        <v>213</v>
      </c>
      <c r="M59" s="118" t="s">
        <v>186</v>
      </c>
      <c r="N59" s="102" cm="1">
        <f t="array" aca="1" ref="N59" ca="1">IF(K59="Y",ROUND(VLOOKUP(L59,INDIRECT($L$2),3,0)*INDIRECT($K$1),3),ROUND(VLOOKUP(L59,INDIRECT($L$2),3,0),3))</f>
        <v>58.915999999999997</v>
      </c>
      <c r="O59" s="84" t="str">
        <f t="shared" si="13"/>
        <v>Y</v>
      </c>
      <c r="P59" s="65" t="str">
        <f>L59</f>
        <v>CBTCDF</v>
      </c>
      <c r="Q59" s="139" t="str">
        <f t="shared" ref="Q59" si="14">M59</f>
        <v>TL-On call by the day-CBT - Foremen</v>
      </c>
      <c r="R59" s="65"/>
      <c r="S59" s="84">
        <f t="shared" ref="S59:S61" ca="1" si="15">N59</f>
        <v>58.915999999999997</v>
      </c>
    </row>
    <row r="60" spans="1:22" s="7" customFormat="1" x14ac:dyDescent="0.25">
      <c r="C60" s="3"/>
      <c r="D60" s="1"/>
      <c r="E60" s="1"/>
      <c r="F60" s="1"/>
      <c r="G60" s="1"/>
      <c r="H60" s="1"/>
      <c r="I60" s="130"/>
      <c r="J60"/>
      <c r="K60" s="103" t="s">
        <v>141</v>
      </c>
      <c r="L60" s="117" t="s">
        <v>102</v>
      </c>
      <c r="M60" s="118" t="s">
        <v>187</v>
      </c>
      <c r="N60" s="102" cm="1">
        <f t="array" aca="1" ref="N60" ca="1">IF(K60="Y",ROUND(VLOOKUP(L60,INDIRECT($L$2),3,0)*INDIRECT($K$1),3),ROUND(VLOOKUP(L60,INDIRECT($L$2),3,0),3))</f>
        <v>80.34</v>
      </c>
      <c r="O60" s="84" t="str">
        <f t="shared" si="13"/>
        <v>Y</v>
      </c>
      <c r="P60" s="70" t="str">
        <f>L60</f>
        <v>CBTCWE</v>
      </c>
      <c r="Q60" s="119" t="str">
        <f>M60</f>
        <v>TL-On call day (weekend)-CBT - Journeymen</v>
      </c>
      <c r="R60" s="65"/>
      <c r="S60" s="84">
        <f t="shared" ca="1" si="15"/>
        <v>80.34</v>
      </c>
    </row>
    <row r="61" spans="1:22" s="7" customFormat="1" x14ac:dyDescent="0.25">
      <c r="A61" s="1"/>
      <c r="B61" s="2"/>
      <c r="C61" s="3"/>
      <c r="D61" s="1"/>
      <c r="E61" s="1"/>
      <c r="F61" s="1"/>
      <c r="G61" s="1"/>
      <c r="H61" s="1"/>
      <c r="I61" s="130"/>
      <c r="J61"/>
      <c r="K61" s="109" t="s">
        <v>141</v>
      </c>
      <c r="L61" s="163" t="s">
        <v>214</v>
      </c>
      <c r="M61" s="118" t="s">
        <v>188</v>
      </c>
      <c r="N61" s="102" cm="1">
        <f t="array" aca="1" ref="N61" ca="1">IF(K61="Y",ROUND(VLOOKUP(L61,INDIRECT($L$2),3,0)*INDIRECT($K$1),3),ROUND(VLOOKUP(L61,INDIRECT($L$2),3,0),3))</f>
        <v>88.373999999999995</v>
      </c>
      <c r="O61" s="84" t="str">
        <f t="shared" si="13"/>
        <v>Y</v>
      </c>
      <c r="P61" s="70" t="str">
        <f>L61</f>
        <v>CBTCWF</v>
      </c>
      <c r="Q61" s="119" t="str">
        <f>M61</f>
        <v>TL-On call day (weekend)-CBT - Foremen</v>
      </c>
      <c r="R61" s="65"/>
      <c r="S61" s="84">
        <f t="shared" ca="1" si="15"/>
        <v>88.373999999999995</v>
      </c>
    </row>
    <row r="62" spans="1:22" s="7" customFormat="1" x14ac:dyDescent="0.25">
      <c r="A62" s="143" t="s">
        <v>190</v>
      </c>
      <c r="B62" s="20"/>
      <c r="C62" s="3"/>
      <c r="E62" s="20"/>
      <c r="F62" s="21"/>
      <c r="G62" s="1"/>
      <c r="H62" s="1"/>
      <c r="I62" s="130"/>
      <c r="J62"/>
      <c r="K62" s="103"/>
      <c r="L62" s="103"/>
      <c r="M62" s="105"/>
      <c r="N62" s="99"/>
      <c r="O62" s="65"/>
      <c r="P62" s="70"/>
      <c r="Q62" s="119"/>
      <c r="R62" s="65"/>
      <c r="S62" s="84"/>
    </row>
    <row r="63" spans="1:22" s="7" customFormat="1" x14ac:dyDescent="0.25">
      <c r="A63" s="19" t="s">
        <v>87</v>
      </c>
      <c r="B63" s="20"/>
      <c r="C63" s="3"/>
      <c r="E63" s="20"/>
      <c r="F63" s="21"/>
      <c r="G63" s="1"/>
      <c r="H63" s="1"/>
      <c r="I63" s="130"/>
      <c r="J63"/>
      <c r="K63" s="103"/>
      <c r="L63" s="103" t="s">
        <v>113</v>
      </c>
      <c r="M63" s="105"/>
      <c r="N63" s="99"/>
      <c r="O63" s="65"/>
      <c r="P63" s="70" t="s">
        <v>113</v>
      </c>
      <c r="Q63" s="119"/>
      <c r="R63" s="65"/>
      <c r="S63" s="84"/>
      <c r="U63" s="3"/>
      <c r="V63" s="3"/>
    </row>
    <row r="64" spans="1:22" s="7" customFormat="1" x14ac:dyDescent="0.25">
      <c r="A64" s="22">
        <f ca="1">N64</f>
        <v>0.27</v>
      </c>
      <c r="B64" s="2" t="s">
        <v>82</v>
      </c>
      <c r="C64" s="137"/>
      <c r="D64" s="19"/>
      <c r="E64" s="1"/>
      <c r="F64" s="1"/>
      <c r="G64" s="1"/>
      <c r="H64" s="1"/>
      <c r="I64" s="130"/>
      <c r="J64"/>
      <c r="K64" s="103" t="s">
        <v>141</v>
      </c>
      <c r="L64" s="116" t="s">
        <v>97</v>
      </c>
      <c r="M64" s="105" t="s">
        <v>97</v>
      </c>
      <c r="N64" s="102" cm="1">
        <f t="array" aca="1" ref="N64" ca="1">IF(K64="Y",ROUND(VLOOKUP(L64,INDIRECT($L$2),3,0)*INDIRECT($K$1),3),ROUND(VLOOKUP(L64,INDIRECT($L$2),3,0),3))</f>
        <v>0.27</v>
      </c>
      <c r="O64" s="84" t="str">
        <f t="shared" ref="O64:P67" si="16">K64</f>
        <v>Y</v>
      </c>
      <c r="P64" s="70" t="str">
        <f>L64</f>
        <v>10th Year</v>
      </c>
      <c r="Q64" s="119"/>
      <c r="R64" s="65"/>
      <c r="S64" s="84">
        <f ca="1">N64</f>
        <v>0.27</v>
      </c>
      <c r="U64" s="3"/>
      <c r="V64" s="3"/>
    </row>
    <row r="65" spans="1:22" s="7" customFormat="1" x14ac:dyDescent="0.25">
      <c r="A65" s="22">
        <f t="shared" ref="A65:A67" ca="1" si="17">N65</f>
        <v>0.40500000000000003</v>
      </c>
      <c r="B65" s="2" t="s">
        <v>83</v>
      </c>
      <c r="C65" s="137"/>
      <c r="D65" s="19"/>
      <c r="G65" s="1"/>
      <c r="H65" s="1"/>
      <c r="I65" s="130"/>
      <c r="J65"/>
      <c r="K65" s="103" t="s">
        <v>141</v>
      </c>
      <c r="L65" s="116" t="s">
        <v>98</v>
      </c>
      <c r="M65" s="105" t="s">
        <v>98</v>
      </c>
      <c r="N65" s="102" cm="1">
        <f t="array" aca="1" ref="N65" ca="1">IF(K65="Y",ROUND(VLOOKUP(L65,INDIRECT($L$2),3,0)*INDIRECT($K$1),3),ROUND(VLOOKUP(L65,INDIRECT($L$2),3,0),3))</f>
        <v>0.40500000000000003</v>
      </c>
      <c r="O65" s="84" t="str">
        <f t="shared" si="16"/>
        <v>Y</v>
      </c>
      <c r="P65" s="70" t="str">
        <f t="shared" si="16"/>
        <v>15th Year</v>
      </c>
      <c r="Q65" s="119"/>
      <c r="R65" s="65"/>
      <c r="S65" s="84">
        <f t="shared" ref="S65:S67" ca="1" si="18">N65</f>
        <v>0.40500000000000003</v>
      </c>
    </row>
    <row r="66" spans="1:22" s="7" customFormat="1" x14ac:dyDescent="0.25">
      <c r="A66" s="22">
        <f t="shared" ca="1" si="17"/>
        <v>0.67400000000000004</v>
      </c>
      <c r="B66" s="2" t="s">
        <v>84</v>
      </c>
      <c r="C66" s="137"/>
      <c r="D66" s="19"/>
      <c r="G66" s="1"/>
      <c r="H66" s="1"/>
      <c r="I66" s="130"/>
      <c r="J66"/>
      <c r="K66" s="103" t="s">
        <v>141</v>
      </c>
      <c r="L66" s="116" t="s">
        <v>99</v>
      </c>
      <c r="M66" s="105" t="s">
        <v>99</v>
      </c>
      <c r="N66" s="102" cm="1">
        <f t="array" aca="1" ref="N66" ca="1">IF(K66="Y",ROUND(VLOOKUP(L66,INDIRECT($L$2),3,0)*INDIRECT($K$1),3),ROUND(VLOOKUP(L66,INDIRECT($L$2),3,0),3))</f>
        <v>0.67400000000000004</v>
      </c>
      <c r="O66" s="84" t="str">
        <f t="shared" si="16"/>
        <v>Y</v>
      </c>
      <c r="P66" s="70" t="str">
        <f t="shared" si="16"/>
        <v>20th Year</v>
      </c>
      <c r="Q66" s="119"/>
      <c r="R66" s="65"/>
      <c r="S66" s="84">
        <f t="shared" ca="1" si="18"/>
        <v>0.67400000000000004</v>
      </c>
    </row>
    <row r="67" spans="1:22" s="7" customFormat="1" x14ac:dyDescent="0.25">
      <c r="A67" s="22">
        <f t="shared" ca="1" si="17"/>
        <v>0.81</v>
      </c>
      <c r="B67" s="2" t="s">
        <v>85</v>
      </c>
      <c r="C67" s="137"/>
      <c r="D67" s="19"/>
      <c r="E67" s="1"/>
      <c r="F67" s="1"/>
      <c r="G67" s="1"/>
      <c r="H67" s="1"/>
      <c r="I67" s="130"/>
      <c r="J67"/>
      <c r="K67" s="103" t="s">
        <v>141</v>
      </c>
      <c r="L67" s="116" t="s">
        <v>100</v>
      </c>
      <c r="M67" s="105" t="s">
        <v>100</v>
      </c>
      <c r="N67" s="102" cm="1">
        <f t="array" aca="1" ref="N67" ca="1">IF(K67="Y",ROUND(VLOOKUP(L67,INDIRECT($L$2),3,0)*INDIRECT($K$1),3),ROUND(VLOOKUP(L67,INDIRECT($L$2),3,0),3))</f>
        <v>0.81</v>
      </c>
      <c r="O67" s="84" t="str">
        <f t="shared" si="16"/>
        <v>Y</v>
      </c>
      <c r="P67" s="70" t="str">
        <f t="shared" si="16"/>
        <v>25th Year</v>
      </c>
      <c r="Q67" s="119"/>
      <c r="R67" s="65"/>
      <c r="S67" s="84">
        <f t="shared" ca="1" si="18"/>
        <v>0.81</v>
      </c>
      <c r="U67" s="3"/>
      <c r="V67" s="3"/>
    </row>
    <row r="69" spans="1:22" x14ac:dyDescent="0.25">
      <c r="L69" s="103" t="s">
        <v>152</v>
      </c>
      <c r="M69" s="105" t="s">
        <v>153</v>
      </c>
      <c r="N69" s="99" t="s">
        <v>154</v>
      </c>
      <c r="P69" s="70" t="s">
        <v>152</v>
      </c>
      <c r="Q69" s="119" t="s">
        <v>153</v>
      </c>
      <c r="S69" s="84" t="s">
        <v>154</v>
      </c>
    </row>
    <row r="70" spans="1:22" s="7" customFormat="1" x14ac:dyDescent="0.25">
      <c r="A70" s="1"/>
      <c r="B70" s="2"/>
      <c r="C70" s="3"/>
      <c r="D70" s="1"/>
      <c r="E70" s="1"/>
      <c r="F70" s="1"/>
      <c r="G70" s="1"/>
      <c r="H70" s="1"/>
      <c r="I70" s="130"/>
      <c r="J70"/>
      <c r="K70" s="103" t="s">
        <v>141</v>
      </c>
      <c r="L70" s="117" t="s">
        <v>103</v>
      </c>
      <c r="M70" s="118" t="s">
        <v>109</v>
      </c>
      <c r="N70" s="102" cm="1">
        <f t="array" aca="1" ref="N70" ca="1">IF(K70="Y",ROUND(VLOOKUP(L70,INDIRECT($L$2),3,0)*INDIRECT($K$1),3),ROUND(VLOOKUP(L70,INDIRECT($L$2),3,0),3))</f>
        <v>0.96399999999999997</v>
      </c>
      <c r="O70" s="84" t="str">
        <f t="shared" ref="O70:O74" si="19">K70</f>
        <v>Y</v>
      </c>
      <c r="P70" s="70" t="str">
        <f t="shared" ref="P70:Q73" si="20">L70</f>
        <v>CBTPMS</v>
      </c>
      <c r="Q70" s="119" t="str">
        <f t="shared" si="20"/>
        <v>TL-Painter Miscellaneous-CBT</v>
      </c>
      <c r="R70" s="65"/>
      <c r="S70" s="84">
        <f ca="1">N70</f>
        <v>0.96399999999999997</v>
      </c>
      <c r="U70" s="3"/>
      <c r="V70" s="3"/>
    </row>
    <row r="71" spans="1:22" s="7" customFormat="1" x14ac:dyDescent="0.25">
      <c r="A71" s="1"/>
      <c r="B71" s="2"/>
      <c r="C71" s="3"/>
      <c r="D71" s="1"/>
      <c r="E71" s="1"/>
      <c r="F71" s="1"/>
      <c r="G71" s="1"/>
      <c r="H71" s="1"/>
      <c r="I71" s="130"/>
      <c r="J71"/>
      <c r="K71" s="103" t="s">
        <v>141</v>
      </c>
      <c r="L71" s="117" t="s">
        <v>104</v>
      </c>
      <c r="M71" s="118" t="s">
        <v>110</v>
      </c>
      <c r="N71" s="102" cm="1">
        <f t="array" aca="1" ref="N71" ca="1">IF(K71="Y",ROUND(VLOOKUP(L71,INDIRECT($L$2),3,0)*INDIRECT($K$1),3),ROUND(VLOOKUP(L71,INDIRECT($L$2),3,0),3))</f>
        <v>0.96399999999999997</v>
      </c>
      <c r="O71" s="84" t="str">
        <f t="shared" si="19"/>
        <v>Y</v>
      </c>
      <c r="P71" s="70" t="str">
        <f t="shared" si="20"/>
        <v>CBTSPP</v>
      </c>
      <c r="Q71" s="119" t="str">
        <f t="shared" si="20"/>
        <v>TL-Spray Painting-CBT</v>
      </c>
      <c r="R71" s="65"/>
      <c r="S71" s="84">
        <f ca="1">N71</f>
        <v>0.96399999999999997</v>
      </c>
      <c r="U71" s="3"/>
      <c r="V71" s="3"/>
    </row>
    <row r="72" spans="1:22" s="7" customFormat="1" x14ac:dyDescent="0.25">
      <c r="A72" s="1"/>
      <c r="B72" s="2"/>
      <c r="C72" s="3"/>
      <c r="D72" s="1"/>
      <c r="E72" s="1"/>
      <c r="F72" s="1"/>
      <c r="G72" s="1"/>
      <c r="H72" s="1"/>
      <c r="I72" s="130"/>
      <c r="J72"/>
      <c r="K72" s="103" t="s">
        <v>141</v>
      </c>
      <c r="L72" s="117" t="s">
        <v>105</v>
      </c>
      <c r="M72" s="118" t="s">
        <v>111</v>
      </c>
      <c r="N72" s="102" cm="1">
        <f t="array" aca="1" ref="N72" ca="1">IF(K72="Y",ROUND(VLOOKUP(L72,INDIRECT($L$2),3,0)*INDIRECT($K$1),3),ROUND(VLOOKUP(L72,INDIRECT($L$2),3,0),3))</f>
        <v>0.83499999999999996</v>
      </c>
      <c r="O72" s="84" t="str">
        <f t="shared" si="19"/>
        <v>Y</v>
      </c>
      <c r="P72" s="70" t="str">
        <f t="shared" si="20"/>
        <v>CBTSWS</v>
      </c>
      <c r="Q72" s="119" t="str">
        <f t="shared" si="20"/>
        <v>TL-Swing Stage Premium-CBT</v>
      </c>
      <c r="R72" s="65"/>
      <c r="S72" s="84">
        <f ca="1">N72</f>
        <v>0.83499999999999996</v>
      </c>
      <c r="U72" s="3"/>
      <c r="V72" s="3"/>
    </row>
    <row r="73" spans="1:22" s="7" customFormat="1" x14ac:dyDescent="0.25">
      <c r="A73" s="1"/>
      <c r="B73" s="2"/>
      <c r="C73" s="3"/>
      <c r="D73" s="1"/>
      <c r="E73" s="1"/>
      <c r="F73" s="1"/>
      <c r="G73" s="1"/>
      <c r="H73" s="1"/>
      <c r="I73" s="130"/>
      <c r="J73"/>
      <c r="K73" s="103" t="s">
        <v>141</v>
      </c>
      <c r="L73" s="117" t="s">
        <v>106</v>
      </c>
      <c r="M73" s="118" t="s">
        <v>112</v>
      </c>
      <c r="N73" s="102" cm="1">
        <f t="array" aca="1" ref="N73" ca="1">IF(K73="Y",ROUND(VLOOKUP(L73,INDIRECT($L$2),3,0)*INDIRECT($K$1),3),ROUND(VLOOKUP(L73,INDIRECT($L$2),3,0),3))</f>
        <v>0.32200000000000001</v>
      </c>
      <c r="O73" s="84" t="str">
        <f t="shared" si="19"/>
        <v>Y</v>
      </c>
      <c r="P73" s="70" t="str">
        <f t="shared" si="20"/>
        <v>CBTTRM</v>
      </c>
      <c r="Q73" s="119" t="str">
        <f t="shared" si="20"/>
        <v>TL-Treated Materials Prem-CBT</v>
      </c>
      <c r="R73" s="65"/>
      <c r="S73" s="84">
        <f ca="1">N73</f>
        <v>0.32200000000000001</v>
      </c>
      <c r="U73" s="3"/>
      <c r="V73" s="3"/>
    </row>
    <row r="74" spans="1:22" s="7" customFormat="1" x14ac:dyDescent="0.25">
      <c r="A74" s="1"/>
      <c r="B74" s="2"/>
      <c r="C74" s="3"/>
      <c r="D74" s="1"/>
      <c r="E74" s="1"/>
      <c r="F74" s="1"/>
      <c r="G74" s="1"/>
      <c r="H74" s="1"/>
      <c r="I74" s="130"/>
      <c r="J74"/>
      <c r="K74" s="103" t="s">
        <v>13</v>
      </c>
      <c r="L74" s="112" t="s">
        <v>143</v>
      </c>
      <c r="M74" s="113" t="s">
        <v>142</v>
      </c>
      <c r="N74" s="141">
        <v>0.1875</v>
      </c>
      <c r="O74" s="84" t="str">
        <f t="shared" si="19"/>
        <v>N</v>
      </c>
      <c r="P74" s="70" t="s">
        <v>143</v>
      </c>
      <c r="Q74" s="119" t="s">
        <v>142</v>
      </c>
      <c r="R74" s="65"/>
      <c r="S74" s="160">
        <v>0.1875</v>
      </c>
      <c r="U74" s="3"/>
      <c r="V74" s="3"/>
    </row>
    <row r="75" spans="1:22" s="7" customFormat="1" x14ac:dyDescent="0.25">
      <c r="A75" s="1"/>
      <c r="B75" s="2"/>
      <c r="C75" s="3"/>
      <c r="D75" s="1"/>
      <c r="E75" s="1"/>
      <c r="F75" s="1"/>
      <c r="G75" s="1"/>
      <c r="H75" s="1"/>
      <c r="I75" s="130"/>
      <c r="J75"/>
      <c r="K75" s="103"/>
      <c r="L75" s="103"/>
      <c r="M75" s="155" t="s">
        <v>144</v>
      </c>
      <c r="N75" s="152">
        <v>2.33</v>
      </c>
      <c r="O75" s="78"/>
      <c r="P75" s="70"/>
      <c r="Q75" s="119" t="str">
        <f>M75</f>
        <v>Twin City Pipe Trades Pension Trust</v>
      </c>
      <c r="R75" s="65"/>
      <c r="S75" s="84">
        <v>2.33</v>
      </c>
      <c r="U75" s="3"/>
      <c r="V75" s="3"/>
    </row>
    <row r="76" spans="1:22" s="7" customFormat="1" x14ac:dyDescent="0.25">
      <c r="A76" s="1"/>
      <c r="B76" s="2"/>
      <c r="C76" s="3"/>
      <c r="D76" s="1"/>
      <c r="E76" s="1"/>
      <c r="F76" s="1"/>
      <c r="G76" s="1"/>
      <c r="H76" s="1"/>
      <c r="I76" s="130"/>
      <c r="J76"/>
      <c r="K76" s="103"/>
      <c r="L76" s="103"/>
      <c r="M76" s="167"/>
      <c r="N76" s="168"/>
      <c r="O76" s="65"/>
      <c r="P76" s="70"/>
      <c r="Q76" s="119"/>
      <c r="R76" s="65"/>
      <c r="S76" s="84"/>
    </row>
    <row r="77" spans="1:22" s="7" customFormat="1" x14ac:dyDescent="0.25">
      <c r="A77" s="1"/>
      <c r="B77" s="2"/>
      <c r="C77" s="3"/>
      <c r="D77" s="1"/>
      <c r="E77" s="1"/>
      <c r="F77" s="1"/>
      <c r="G77" s="1"/>
      <c r="H77" s="1"/>
      <c r="I77" s="130"/>
      <c r="J77"/>
      <c r="K77" s="103"/>
      <c r="L77" s="103"/>
      <c r="M77" s="156" t="s">
        <v>208</v>
      </c>
      <c r="N77" s="157"/>
      <c r="O77" s="65"/>
      <c r="P77" s="70"/>
      <c r="Q77" s="119"/>
      <c r="R77" s="65"/>
      <c r="S77" s="84"/>
    </row>
    <row r="78" spans="1:22" s="7" customFormat="1" x14ac:dyDescent="0.25">
      <c r="A78" s="1"/>
      <c r="B78" s="2"/>
      <c r="C78" s="3"/>
      <c r="D78" s="1"/>
      <c r="E78" s="1"/>
      <c r="F78" s="1"/>
      <c r="G78" s="1"/>
      <c r="H78" s="1"/>
      <c r="I78" s="130"/>
      <c r="J78"/>
      <c r="K78" s="103"/>
      <c r="L78" s="103"/>
      <c r="M78" s="105"/>
      <c r="N78" s="99"/>
      <c r="O78" s="65"/>
      <c r="P78" s="70"/>
      <c r="Q78" s="119"/>
      <c r="R78" s="65"/>
      <c r="S78" s="84"/>
    </row>
    <row r="79" spans="1:22" s="7" customFormat="1" x14ac:dyDescent="0.25">
      <c r="A79" s="1"/>
      <c r="B79" s="2"/>
      <c r="C79" s="3"/>
      <c r="D79" s="1"/>
      <c r="E79" s="1"/>
      <c r="F79" s="1"/>
      <c r="G79" s="1"/>
      <c r="H79" s="1"/>
      <c r="I79" s="130"/>
      <c r="J79"/>
      <c r="K79" s="103"/>
      <c r="L79" s="103"/>
      <c r="M79" s="105"/>
      <c r="N79" s="99"/>
      <c r="O79" s="65"/>
      <c r="P79" s="70"/>
      <c r="Q79" s="119"/>
      <c r="R79" s="65"/>
      <c r="S79" s="84"/>
    </row>
    <row r="80" spans="1:22" s="7" customFormat="1" x14ac:dyDescent="0.25">
      <c r="A80" s="1"/>
      <c r="B80" s="2"/>
      <c r="C80" s="3"/>
      <c r="D80" s="1"/>
      <c r="E80" s="1"/>
      <c r="F80" s="1"/>
      <c r="G80" s="1"/>
      <c r="H80" s="1"/>
      <c r="I80" s="130"/>
      <c r="J80"/>
      <c r="K80" s="103"/>
      <c r="L80" s="103"/>
      <c r="M80" s="105"/>
      <c r="N80" s="99"/>
      <c r="O80" s="65"/>
      <c r="P80" s="70"/>
      <c r="Q80" s="119"/>
      <c r="R80" s="65"/>
      <c r="S80" s="84"/>
    </row>
    <row r="81" spans="1:19" s="7" customFormat="1" x14ac:dyDescent="0.25">
      <c r="A81" s="1"/>
      <c r="B81" s="2"/>
      <c r="C81" s="3"/>
      <c r="D81" s="1"/>
      <c r="E81" s="1"/>
      <c r="F81" s="1"/>
      <c r="G81" s="1"/>
      <c r="H81" s="1"/>
      <c r="I81" s="130"/>
      <c r="J81"/>
      <c r="K81" s="103"/>
      <c r="L81" s="103"/>
      <c r="M81" s="105"/>
      <c r="N81" s="99"/>
      <c r="O81" s="65"/>
      <c r="P81" s="70"/>
      <c r="Q81" s="119"/>
      <c r="R81" s="65"/>
      <c r="S81" s="84"/>
    </row>
    <row r="82" spans="1:19" s="7" customFormat="1" x14ac:dyDescent="0.25">
      <c r="A82" s="1"/>
      <c r="B82" s="2"/>
      <c r="C82" s="3"/>
      <c r="D82" s="1"/>
      <c r="E82" s="1"/>
      <c r="F82" s="1"/>
      <c r="G82" s="1"/>
      <c r="H82" s="1"/>
      <c r="I82" s="130"/>
      <c r="J82"/>
      <c r="K82" s="103"/>
      <c r="L82" s="103"/>
      <c r="M82" s="105"/>
      <c r="N82" s="99"/>
      <c r="O82" s="65"/>
      <c r="P82" s="70"/>
      <c r="Q82" s="119"/>
      <c r="R82" s="65"/>
      <c r="S82" s="84"/>
    </row>
    <row r="83" spans="1:19" s="7" customFormat="1" x14ac:dyDescent="0.25">
      <c r="A83" s="1"/>
      <c r="B83" s="2"/>
      <c r="C83" s="3"/>
      <c r="D83" s="1"/>
      <c r="E83" s="1"/>
      <c r="F83" s="1"/>
      <c r="G83" s="1"/>
      <c r="H83" s="1"/>
      <c r="I83" s="130"/>
      <c r="J83"/>
      <c r="K83" s="103"/>
      <c r="L83" s="103"/>
      <c r="M83" s="105"/>
      <c r="N83" s="99"/>
      <c r="O83" s="65"/>
      <c r="P83" s="70"/>
      <c r="Q83" s="119"/>
      <c r="R83" s="65"/>
      <c r="S83" s="84"/>
    </row>
    <row r="84" spans="1:19" s="7" customFormat="1" x14ac:dyDescent="0.25">
      <c r="A84" s="1"/>
      <c r="B84" s="2"/>
      <c r="C84" s="3"/>
      <c r="D84" s="1"/>
      <c r="E84" s="1"/>
      <c r="F84" s="1"/>
      <c r="G84" s="1"/>
      <c r="H84" s="1"/>
      <c r="I84" s="130"/>
      <c r="J84"/>
      <c r="K84" s="103"/>
      <c r="L84" s="103"/>
      <c r="M84" s="105"/>
      <c r="N84" s="99"/>
      <c r="O84" s="65"/>
      <c r="P84" s="70"/>
      <c r="Q84" s="119"/>
      <c r="R84" s="65"/>
      <c r="S84" s="84"/>
    </row>
    <row r="85" spans="1:19" s="7" customFormat="1" x14ac:dyDescent="0.25">
      <c r="A85" s="1"/>
      <c r="B85" s="2"/>
      <c r="C85" s="3"/>
      <c r="D85" s="1"/>
      <c r="E85" s="1"/>
      <c r="F85" s="1"/>
      <c r="G85" s="1"/>
      <c r="H85" s="1"/>
      <c r="I85" s="130"/>
      <c r="J85"/>
      <c r="K85" s="103"/>
      <c r="L85" s="103"/>
      <c r="M85" s="105"/>
      <c r="N85" s="99"/>
      <c r="O85" s="65"/>
      <c r="P85" s="70"/>
      <c r="Q85" s="119"/>
      <c r="R85" s="65"/>
      <c r="S85" s="84"/>
    </row>
    <row r="86" spans="1:19" s="7" customFormat="1" x14ac:dyDescent="0.25">
      <c r="A86" s="1"/>
      <c r="B86" s="2"/>
      <c r="C86" s="3"/>
      <c r="D86" s="1"/>
      <c r="E86" s="1"/>
      <c r="F86" s="1"/>
      <c r="G86" s="1"/>
      <c r="H86" s="1"/>
      <c r="I86" s="130"/>
      <c r="J86"/>
      <c r="K86" s="103"/>
      <c r="L86" s="103"/>
      <c r="M86" s="105"/>
      <c r="N86" s="99"/>
      <c r="O86" s="65"/>
      <c r="P86" s="70"/>
      <c r="Q86" s="119"/>
      <c r="R86" s="65"/>
      <c r="S86" s="84"/>
    </row>
    <row r="87" spans="1:19" s="7" customFormat="1" x14ac:dyDescent="0.25">
      <c r="A87" s="1"/>
      <c r="B87" s="2"/>
      <c r="C87" s="3"/>
      <c r="D87" s="1"/>
      <c r="E87" s="1"/>
      <c r="F87" s="1"/>
      <c r="G87" s="1"/>
      <c r="H87" s="1"/>
      <c r="I87" s="130"/>
      <c r="J87"/>
      <c r="K87" s="103"/>
      <c r="L87" s="103"/>
      <c r="M87" s="105"/>
      <c r="N87" s="99"/>
      <c r="O87" s="65"/>
      <c r="P87" s="70"/>
      <c r="Q87" s="119"/>
      <c r="R87" s="65"/>
      <c r="S87" s="84"/>
    </row>
    <row r="88" spans="1:19" s="7" customFormat="1" x14ac:dyDescent="0.25">
      <c r="A88" s="1"/>
      <c r="B88" s="2"/>
      <c r="C88" s="3"/>
      <c r="D88" s="1"/>
      <c r="E88" s="1"/>
      <c r="F88" s="1"/>
      <c r="G88" s="1"/>
      <c r="H88" s="1"/>
      <c r="I88" s="130"/>
      <c r="J88"/>
      <c r="K88" s="103"/>
      <c r="L88" s="103"/>
      <c r="M88" s="105"/>
      <c r="N88" s="99"/>
      <c r="O88" s="65"/>
      <c r="P88" s="70"/>
      <c r="Q88" s="119"/>
      <c r="R88" s="65"/>
      <c r="S88" s="84"/>
    </row>
    <row r="89" spans="1:19" s="7" customFormat="1" x14ac:dyDescent="0.25">
      <c r="A89" s="1"/>
      <c r="B89" s="2"/>
      <c r="C89" s="3"/>
      <c r="D89" s="1"/>
      <c r="E89" s="1"/>
      <c r="F89" s="1"/>
      <c r="G89" s="1"/>
      <c r="H89" s="1"/>
      <c r="I89" s="130"/>
      <c r="J89"/>
      <c r="K89" s="103"/>
      <c r="L89" s="103"/>
      <c r="M89" s="105"/>
      <c r="N89" s="99"/>
      <c r="O89" s="65"/>
      <c r="P89" s="70"/>
      <c r="Q89" s="119"/>
      <c r="R89" s="65"/>
      <c r="S89" s="84"/>
    </row>
    <row r="90" spans="1:19" s="7" customFormat="1" x14ac:dyDescent="0.25">
      <c r="A90" s="1"/>
      <c r="B90" s="2"/>
      <c r="C90" s="3"/>
      <c r="D90" s="1"/>
      <c r="E90" s="1"/>
      <c r="F90" s="1"/>
      <c r="G90" s="1"/>
      <c r="H90" s="1"/>
      <c r="I90" s="130"/>
      <c r="J90"/>
      <c r="K90" s="103"/>
      <c r="L90" s="103"/>
      <c r="M90" s="105"/>
      <c r="N90" s="99"/>
      <c r="O90" s="65"/>
      <c r="P90" s="70"/>
      <c r="Q90" s="119"/>
      <c r="R90" s="65"/>
      <c r="S90" s="84"/>
    </row>
    <row r="91" spans="1:19" s="7" customFormat="1" x14ac:dyDescent="0.25">
      <c r="A91" s="1"/>
      <c r="B91" s="2"/>
      <c r="C91" s="3"/>
      <c r="D91" s="1"/>
      <c r="E91" s="1"/>
      <c r="F91" s="1"/>
      <c r="G91" s="1"/>
      <c r="H91" s="1"/>
      <c r="I91" s="130"/>
      <c r="J91"/>
      <c r="K91" s="103"/>
      <c r="L91" s="103"/>
      <c r="M91" s="105"/>
      <c r="N91" s="99"/>
      <c r="O91" s="65"/>
      <c r="P91" s="70"/>
      <c r="Q91" s="119"/>
      <c r="R91" s="65"/>
      <c r="S91" s="84"/>
    </row>
    <row r="92" spans="1:19" s="7" customFormat="1" x14ac:dyDescent="0.25">
      <c r="A92" s="1"/>
      <c r="B92" s="2"/>
      <c r="C92" s="3"/>
      <c r="D92" s="1"/>
      <c r="E92" s="1"/>
      <c r="F92" s="1"/>
      <c r="G92" s="1"/>
      <c r="H92" s="1"/>
      <c r="I92" s="130"/>
      <c r="J92"/>
      <c r="K92" s="103"/>
      <c r="L92" s="103"/>
      <c r="M92" s="105"/>
      <c r="N92" s="99"/>
      <c r="O92" s="65"/>
      <c r="P92" s="70"/>
      <c r="Q92" s="119"/>
      <c r="R92" s="65"/>
      <c r="S92" s="84"/>
    </row>
    <row r="93" spans="1:19" s="7" customFormat="1" x14ac:dyDescent="0.25">
      <c r="A93" s="1"/>
      <c r="B93" s="2"/>
      <c r="C93" s="3"/>
      <c r="D93" s="1"/>
      <c r="E93" s="1"/>
      <c r="F93" s="1"/>
      <c r="G93" s="1"/>
      <c r="H93" s="1"/>
      <c r="I93" s="130"/>
      <c r="J93"/>
      <c r="K93" s="103"/>
      <c r="L93" s="103"/>
      <c r="M93" s="105"/>
      <c r="N93" s="99"/>
      <c r="O93" s="65"/>
      <c r="P93" s="70"/>
      <c r="Q93" s="119"/>
      <c r="R93" s="65"/>
      <c r="S93" s="84"/>
    </row>
    <row r="94" spans="1:19" s="7" customFormat="1" x14ac:dyDescent="0.25">
      <c r="A94" s="1"/>
      <c r="B94" s="2"/>
      <c r="C94" s="3"/>
      <c r="D94" s="1"/>
      <c r="E94" s="1"/>
      <c r="F94" s="1"/>
      <c r="G94" s="1"/>
      <c r="H94" s="1"/>
      <c r="I94" s="130"/>
      <c r="J94"/>
      <c r="K94" s="103"/>
      <c r="L94" s="103"/>
      <c r="M94" s="105"/>
      <c r="N94" s="99"/>
      <c r="O94" s="65"/>
      <c r="P94" s="70"/>
      <c r="Q94" s="119"/>
      <c r="R94" s="65"/>
      <c r="S94" s="84"/>
    </row>
    <row r="95" spans="1:19" s="7" customFormat="1" x14ac:dyDescent="0.25">
      <c r="A95" s="1"/>
      <c r="B95" s="2"/>
      <c r="C95" s="3"/>
      <c r="D95" s="1"/>
      <c r="E95" s="1"/>
      <c r="F95" s="1"/>
      <c r="G95" s="1"/>
      <c r="H95" s="1"/>
      <c r="I95" s="130"/>
      <c r="J95"/>
      <c r="K95" s="103"/>
      <c r="L95" s="103"/>
      <c r="M95" s="105"/>
      <c r="N95" s="99"/>
      <c r="O95" s="65"/>
      <c r="P95" s="70"/>
      <c r="Q95" s="119"/>
      <c r="R95" s="65"/>
      <c r="S95" s="84"/>
    </row>
    <row r="96" spans="1:19" s="7" customFormat="1" x14ac:dyDescent="0.25">
      <c r="A96" s="1"/>
      <c r="B96" s="2"/>
      <c r="C96" s="3"/>
      <c r="D96" s="1"/>
      <c r="E96" s="1"/>
      <c r="F96" s="1"/>
      <c r="G96" s="1"/>
      <c r="H96" s="1"/>
      <c r="I96" s="130"/>
      <c r="J96"/>
      <c r="K96" s="103"/>
      <c r="L96" s="103"/>
      <c r="M96" s="105"/>
      <c r="N96" s="99"/>
      <c r="O96" s="65"/>
      <c r="P96" s="70"/>
      <c r="Q96" s="119"/>
      <c r="R96" s="65"/>
      <c r="S96" s="84"/>
    </row>
    <row r="97" spans="1:19" s="7" customFormat="1" x14ac:dyDescent="0.25">
      <c r="A97" s="1"/>
      <c r="B97" s="2"/>
      <c r="C97" s="3"/>
      <c r="D97" s="1"/>
      <c r="E97" s="1"/>
      <c r="F97" s="1"/>
      <c r="G97" s="1"/>
      <c r="H97" s="1"/>
      <c r="I97" s="130"/>
      <c r="J97"/>
      <c r="K97" s="103"/>
      <c r="L97" s="103"/>
      <c r="M97" s="105"/>
      <c r="N97" s="99"/>
      <c r="O97" s="65"/>
      <c r="P97" s="70"/>
      <c r="Q97" s="119"/>
      <c r="R97" s="65"/>
      <c r="S97" s="84"/>
    </row>
    <row r="98" spans="1:19" s="7" customFormat="1" x14ac:dyDescent="0.25">
      <c r="A98" s="1"/>
      <c r="B98" s="2"/>
      <c r="C98" s="3"/>
      <c r="D98" s="1"/>
      <c r="E98" s="1"/>
      <c r="F98" s="1"/>
      <c r="G98" s="1"/>
      <c r="H98" s="1"/>
      <c r="I98" s="130"/>
      <c r="J98"/>
      <c r="K98" s="103"/>
      <c r="L98" s="103"/>
      <c r="M98" s="105"/>
      <c r="N98" s="99"/>
      <c r="O98" s="65"/>
      <c r="P98" s="70"/>
      <c r="Q98" s="119"/>
      <c r="R98" s="65"/>
      <c r="S98" s="84"/>
    </row>
    <row r="99" spans="1:19" s="7" customFormat="1" x14ac:dyDescent="0.25">
      <c r="A99" s="1"/>
      <c r="B99" s="2"/>
      <c r="C99" s="3"/>
      <c r="D99" s="1"/>
      <c r="E99" s="1"/>
      <c r="F99" s="1"/>
      <c r="G99" s="1"/>
      <c r="H99" s="1"/>
      <c r="I99" s="130"/>
      <c r="J99"/>
      <c r="K99" s="103"/>
      <c r="L99" s="103"/>
      <c r="M99" s="105"/>
      <c r="N99" s="99"/>
      <c r="O99" s="65"/>
      <c r="P99" s="70"/>
      <c r="Q99" s="119"/>
      <c r="R99" s="65"/>
      <c r="S99" s="84"/>
    </row>
    <row r="100" spans="1:19" s="7" customFormat="1" x14ac:dyDescent="0.25">
      <c r="A100" s="1"/>
      <c r="B100" s="2"/>
      <c r="C100" s="3"/>
      <c r="D100" s="1"/>
      <c r="E100" s="1"/>
      <c r="F100" s="1"/>
      <c r="G100" s="1"/>
      <c r="H100" s="1"/>
      <c r="I100" s="130"/>
      <c r="J100"/>
      <c r="K100" s="103"/>
      <c r="L100" s="103"/>
      <c r="M100" s="105"/>
      <c r="N100" s="99"/>
      <c r="O100" s="65"/>
      <c r="P100" s="70"/>
      <c r="Q100" s="119"/>
      <c r="R100" s="65"/>
      <c r="S100" s="84"/>
    </row>
    <row r="101" spans="1:19" s="7" customFormat="1" x14ac:dyDescent="0.25">
      <c r="A101" s="1"/>
      <c r="B101" s="2"/>
      <c r="C101" s="3"/>
      <c r="D101" s="1"/>
      <c r="E101" s="1"/>
      <c r="F101" s="1"/>
      <c r="G101" s="1"/>
      <c r="H101" s="1"/>
      <c r="I101" s="130"/>
      <c r="J101"/>
      <c r="K101" s="103"/>
      <c r="L101" s="103"/>
      <c r="M101" s="105"/>
      <c r="N101" s="99"/>
      <c r="O101" s="65"/>
      <c r="P101" s="70"/>
      <c r="Q101" s="119"/>
      <c r="R101" s="65"/>
      <c r="S101" s="84"/>
    </row>
    <row r="102" spans="1:19" s="7" customFormat="1" x14ac:dyDescent="0.25">
      <c r="A102" s="1"/>
      <c r="B102" s="2"/>
      <c r="C102" s="3"/>
      <c r="D102" s="1"/>
      <c r="E102" s="1"/>
      <c r="F102" s="1"/>
      <c r="G102" s="1"/>
      <c r="H102" s="1"/>
      <c r="I102" s="130"/>
      <c r="J102"/>
      <c r="K102" s="103"/>
      <c r="L102" s="103"/>
      <c r="M102" s="105"/>
      <c r="N102" s="99"/>
      <c r="O102" s="65"/>
      <c r="P102" s="70"/>
      <c r="Q102" s="119"/>
      <c r="R102" s="65"/>
      <c r="S102" s="84"/>
    </row>
    <row r="103" spans="1:19" s="7" customFormat="1" x14ac:dyDescent="0.25">
      <c r="A103" s="1"/>
      <c r="B103" s="2"/>
      <c r="C103" s="3"/>
      <c r="D103" s="1"/>
      <c r="E103" s="1"/>
      <c r="F103" s="1"/>
      <c r="G103" s="1"/>
      <c r="H103" s="1"/>
      <c r="I103" s="130"/>
      <c r="J103"/>
      <c r="K103" s="103"/>
      <c r="L103" s="103"/>
      <c r="M103" s="105"/>
      <c r="N103" s="99"/>
      <c r="O103" s="65"/>
      <c r="P103" s="70"/>
      <c r="Q103" s="119"/>
      <c r="R103" s="65"/>
      <c r="S103" s="84"/>
    </row>
    <row r="104" spans="1:19" s="7" customFormat="1" x14ac:dyDescent="0.25">
      <c r="A104" s="1"/>
      <c r="B104" s="2"/>
      <c r="C104" s="3"/>
      <c r="D104" s="1"/>
      <c r="E104" s="1"/>
      <c r="F104" s="1"/>
      <c r="G104" s="1"/>
      <c r="H104" s="1"/>
      <c r="I104" s="130"/>
      <c r="J104"/>
      <c r="K104" s="103"/>
      <c r="L104" s="103"/>
      <c r="M104" s="105"/>
      <c r="N104" s="99"/>
      <c r="O104" s="65"/>
      <c r="P104" s="70"/>
      <c r="Q104" s="119"/>
      <c r="R104" s="65"/>
      <c r="S104" s="84"/>
    </row>
    <row r="105" spans="1:19" s="7" customFormat="1" x14ac:dyDescent="0.25">
      <c r="A105" s="1"/>
      <c r="B105" s="2"/>
      <c r="C105" s="3"/>
      <c r="D105" s="1"/>
      <c r="E105" s="1"/>
      <c r="F105" s="1"/>
      <c r="G105" s="1"/>
      <c r="H105" s="1"/>
      <c r="I105" s="130"/>
      <c r="J105"/>
      <c r="K105" s="103"/>
      <c r="L105" s="103"/>
      <c r="M105" s="105"/>
      <c r="N105" s="99"/>
      <c r="O105" s="65"/>
      <c r="P105" s="70"/>
      <c r="Q105" s="119"/>
      <c r="R105" s="65"/>
      <c r="S105" s="84"/>
    </row>
    <row r="106" spans="1:19" s="7" customFormat="1" x14ac:dyDescent="0.25">
      <c r="A106" s="1"/>
      <c r="B106" s="2"/>
      <c r="C106" s="3"/>
      <c r="D106" s="1"/>
      <c r="E106" s="1"/>
      <c r="F106" s="1"/>
      <c r="G106" s="1"/>
      <c r="H106" s="1"/>
      <c r="I106" s="130"/>
      <c r="J106"/>
      <c r="K106" s="103"/>
      <c r="L106" s="103"/>
      <c r="M106" s="105"/>
      <c r="N106" s="99"/>
      <c r="O106" s="65"/>
      <c r="P106" s="70"/>
      <c r="Q106" s="119"/>
      <c r="R106" s="65"/>
      <c r="S106" s="84"/>
    </row>
    <row r="107" spans="1:19" s="7" customFormat="1" x14ac:dyDescent="0.25">
      <c r="A107" s="1"/>
      <c r="B107" s="2"/>
      <c r="C107" s="3"/>
      <c r="D107" s="1"/>
      <c r="E107" s="1"/>
      <c r="F107" s="1"/>
      <c r="G107" s="1"/>
      <c r="H107" s="1"/>
      <c r="I107" s="130"/>
      <c r="J107"/>
      <c r="K107" s="103"/>
      <c r="L107" s="103"/>
      <c r="M107" s="105"/>
      <c r="N107" s="99"/>
      <c r="O107" s="65"/>
      <c r="P107" s="70"/>
      <c r="Q107" s="119"/>
      <c r="R107" s="65"/>
      <c r="S107" s="84"/>
    </row>
    <row r="108" spans="1:19" s="7" customFormat="1" x14ac:dyDescent="0.25">
      <c r="A108" s="1"/>
      <c r="B108" s="2"/>
      <c r="C108" s="3"/>
      <c r="D108" s="1"/>
      <c r="E108" s="1"/>
      <c r="F108" s="1"/>
      <c r="G108" s="1"/>
      <c r="H108" s="1"/>
      <c r="I108" s="130"/>
      <c r="J108"/>
      <c r="K108" s="103"/>
      <c r="L108" s="103"/>
      <c r="M108" s="105"/>
      <c r="N108" s="99"/>
      <c r="O108" s="65"/>
      <c r="P108" s="70"/>
      <c r="Q108" s="119"/>
      <c r="R108" s="65"/>
      <c r="S108" s="84"/>
    </row>
    <row r="109" spans="1:19" s="7" customFormat="1" x14ac:dyDescent="0.25">
      <c r="A109" s="1"/>
      <c r="B109" s="2"/>
      <c r="C109" s="3"/>
      <c r="D109" s="1"/>
      <c r="E109" s="1"/>
      <c r="F109" s="1"/>
      <c r="G109" s="1"/>
      <c r="H109" s="1"/>
      <c r="I109" s="130"/>
      <c r="J109"/>
      <c r="K109" s="103"/>
      <c r="L109" s="103"/>
      <c r="M109" s="105"/>
      <c r="N109" s="99"/>
      <c r="O109" s="65"/>
      <c r="P109" s="70"/>
      <c r="Q109" s="119"/>
      <c r="R109" s="65"/>
      <c r="S109" s="84"/>
    </row>
    <row r="110" spans="1:19" s="7" customFormat="1" x14ac:dyDescent="0.25">
      <c r="A110" s="1"/>
      <c r="B110" s="2"/>
      <c r="C110" s="3"/>
      <c r="D110" s="1"/>
      <c r="E110" s="1"/>
      <c r="F110" s="1"/>
      <c r="G110" s="1"/>
      <c r="H110" s="1"/>
      <c r="I110" s="130"/>
      <c r="J110"/>
      <c r="K110" s="103"/>
      <c r="L110" s="103"/>
      <c r="M110" s="105"/>
      <c r="N110" s="99"/>
      <c r="O110" s="65"/>
      <c r="P110" s="70"/>
      <c r="Q110" s="119"/>
      <c r="R110" s="65"/>
      <c r="S110" s="84"/>
    </row>
    <row r="111" spans="1:19" s="7" customFormat="1" x14ac:dyDescent="0.25">
      <c r="A111" s="1"/>
      <c r="B111" s="2"/>
      <c r="C111" s="3"/>
      <c r="D111" s="1"/>
      <c r="E111" s="1"/>
      <c r="F111" s="1"/>
      <c r="G111" s="1"/>
      <c r="H111" s="1"/>
      <c r="I111" s="130"/>
      <c r="J111"/>
      <c r="K111" s="103"/>
      <c r="L111" s="103"/>
      <c r="M111" s="105"/>
      <c r="N111" s="99"/>
      <c r="O111" s="65"/>
      <c r="P111" s="70"/>
      <c r="Q111" s="119"/>
      <c r="R111" s="65"/>
      <c r="S111" s="84"/>
    </row>
    <row r="112" spans="1:19" s="7" customFormat="1" x14ac:dyDescent="0.25">
      <c r="A112" s="1"/>
      <c r="B112" s="2"/>
      <c r="C112" s="3"/>
      <c r="D112" s="1"/>
      <c r="E112" s="1"/>
      <c r="F112" s="1"/>
      <c r="G112" s="1"/>
      <c r="H112" s="1"/>
      <c r="I112" s="130"/>
      <c r="J112"/>
      <c r="K112" s="103"/>
      <c r="L112" s="103"/>
      <c r="M112" s="105"/>
      <c r="N112" s="99"/>
      <c r="O112" s="65"/>
      <c r="P112" s="70"/>
      <c r="Q112" s="119"/>
      <c r="R112" s="65"/>
      <c r="S112" s="84"/>
    </row>
    <row r="113" spans="1:19" s="7" customFormat="1" x14ac:dyDescent="0.25">
      <c r="A113" s="1"/>
      <c r="B113" s="2"/>
      <c r="C113" s="3"/>
      <c r="D113" s="1"/>
      <c r="E113" s="1"/>
      <c r="F113" s="1"/>
      <c r="G113" s="1"/>
      <c r="H113" s="1"/>
      <c r="I113" s="130"/>
      <c r="J113"/>
      <c r="K113" s="103"/>
      <c r="L113" s="103"/>
      <c r="M113" s="105"/>
      <c r="N113" s="99"/>
      <c r="O113" s="65"/>
      <c r="P113" s="70"/>
      <c r="Q113" s="119"/>
      <c r="R113" s="65"/>
      <c r="S113" s="84"/>
    </row>
    <row r="114" spans="1:19" s="7" customFormat="1" x14ac:dyDescent="0.25">
      <c r="A114" s="1"/>
      <c r="B114" s="2"/>
      <c r="C114" s="3"/>
      <c r="D114" s="1"/>
      <c r="E114" s="1"/>
      <c r="F114" s="1"/>
      <c r="G114" s="1"/>
      <c r="H114" s="1"/>
      <c r="I114" s="130"/>
      <c r="J114"/>
      <c r="K114" s="103"/>
      <c r="L114" s="103"/>
      <c r="M114" s="105"/>
      <c r="N114" s="99"/>
      <c r="O114" s="65"/>
      <c r="P114" s="70"/>
      <c r="Q114" s="119"/>
      <c r="R114" s="65"/>
      <c r="S114" s="84"/>
    </row>
    <row r="115" spans="1:19" s="7" customFormat="1" x14ac:dyDescent="0.25">
      <c r="A115" s="1"/>
      <c r="B115" s="2"/>
      <c r="C115" s="3"/>
      <c r="D115" s="1"/>
      <c r="E115" s="1"/>
      <c r="F115" s="1"/>
      <c r="G115" s="1"/>
      <c r="H115" s="1"/>
      <c r="I115" s="130"/>
      <c r="J115"/>
      <c r="K115" s="103"/>
      <c r="L115" s="103"/>
      <c r="M115" s="105"/>
      <c r="N115" s="99"/>
      <c r="O115" s="65"/>
      <c r="P115" s="70"/>
      <c r="Q115" s="119"/>
      <c r="R115" s="65"/>
      <c r="S115" s="84"/>
    </row>
    <row r="116" spans="1:19" s="7" customFormat="1" x14ac:dyDescent="0.25">
      <c r="A116" s="1"/>
      <c r="B116" s="2"/>
      <c r="C116" s="3"/>
      <c r="D116" s="1"/>
      <c r="E116" s="1"/>
      <c r="F116" s="1"/>
      <c r="G116" s="1"/>
      <c r="H116" s="1"/>
      <c r="I116" s="130"/>
      <c r="J116"/>
      <c r="K116" s="103"/>
      <c r="L116" s="103"/>
      <c r="M116" s="105"/>
      <c r="N116" s="99"/>
      <c r="O116" s="65"/>
      <c r="P116" s="70"/>
      <c r="Q116" s="119"/>
      <c r="R116" s="65"/>
      <c r="S116" s="84"/>
    </row>
    <row r="117" spans="1:19" s="7" customFormat="1" x14ac:dyDescent="0.25">
      <c r="A117" s="1"/>
      <c r="B117" s="2"/>
      <c r="C117" s="3"/>
      <c r="D117" s="1"/>
      <c r="E117" s="1"/>
      <c r="F117" s="1"/>
      <c r="G117" s="1"/>
      <c r="H117" s="1"/>
      <c r="I117" s="130"/>
      <c r="J117"/>
      <c r="K117" s="103"/>
      <c r="L117" s="103"/>
      <c r="M117" s="105"/>
      <c r="N117" s="99"/>
      <c r="O117" s="65"/>
      <c r="P117" s="70"/>
      <c r="Q117" s="119"/>
      <c r="R117" s="65"/>
      <c r="S117" s="84"/>
    </row>
    <row r="118" spans="1:19" s="7" customFormat="1" x14ac:dyDescent="0.25">
      <c r="A118" s="1"/>
      <c r="B118" s="2"/>
      <c r="C118" s="3"/>
      <c r="D118" s="1"/>
      <c r="E118" s="1"/>
      <c r="F118" s="1"/>
      <c r="G118" s="1"/>
      <c r="H118" s="1"/>
      <c r="I118" s="130"/>
      <c r="J118"/>
      <c r="K118" s="103"/>
      <c r="L118" s="103"/>
      <c r="M118" s="105"/>
      <c r="N118" s="99"/>
      <c r="O118" s="65"/>
      <c r="P118" s="70"/>
      <c r="Q118" s="119"/>
      <c r="R118" s="65"/>
      <c r="S118" s="84"/>
    </row>
    <row r="119" spans="1:19" s="7" customFormat="1" x14ac:dyDescent="0.25">
      <c r="A119" s="1"/>
      <c r="B119" s="2"/>
      <c r="C119" s="3"/>
      <c r="D119" s="1"/>
      <c r="E119" s="1"/>
      <c r="F119" s="1"/>
      <c r="G119" s="1"/>
      <c r="H119" s="1"/>
      <c r="I119" s="130"/>
      <c r="J119"/>
      <c r="K119" s="103"/>
      <c r="L119" s="103"/>
      <c r="M119" s="105"/>
      <c r="N119" s="99"/>
      <c r="O119" s="65"/>
      <c r="P119" s="70"/>
      <c r="Q119" s="119"/>
      <c r="R119" s="65"/>
      <c r="S119" s="84"/>
    </row>
    <row r="120" spans="1:19" s="7" customFormat="1" x14ac:dyDescent="0.25">
      <c r="A120" s="1"/>
      <c r="B120" s="2"/>
      <c r="C120" s="3"/>
      <c r="D120" s="1"/>
      <c r="E120" s="1"/>
      <c r="F120" s="1"/>
      <c r="G120" s="1"/>
      <c r="H120" s="1"/>
      <c r="I120" s="130"/>
      <c r="J120"/>
      <c r="K120" s="103"/>
      <c r="L120" s="103"/>
      <c r="M120" s="105"/>
      <c r="N120" s="99"/>
      <c r="O120" s="65"/>
      <c r="P120" s="70"/>
      <c r="Q120" s="119"/>
      <c r="R120" s="65"/>
      <c r="S120" s="84"/>
    </row>
    <row r="121" spans="1:19" s="7" customFormat="1" x14ac:dyDescent="0.25">
      <c r="A121" s="1"/>
      <c r="B121" s="2"/>
      <c r="C121" s="3"/>
      <c r="D121" s="1"/>
      <c r="E121" s="1"/>
      <c r="F121" s="1"/>
      <c r="G121" s="1"/>
      <c r="H121" s="1"/>
      <c r="I121" s="130"/>
      <c r="J121"/>
      <c r="K121" s="103"/>
      <c r="L121" s="103"/>
      <c r="M121" s="105"/>
      <c r="N121" s="99"/>
      <c r="O121" s="65"/>
      <c r="P121" s="70"/>
      <c r="Q121" s="119"/>
      <c r="R121" s="65"/>
      <c r="S121" s="84"/>
    </row>
    <row r="122" spans="1:19" s="7" customFormat="1" x14ac:dyDescent="0.25">
      <c r="A122" s="1"/>
      <c r="B122" s="2"/>
      <c r="C122" s="3"/>
      <c r="D122" s="1"/>
      <c r="E122" s="1"/>
      <c r="F122" s="1"/>
      <c r="G122" s="1"/>
      <c r="H122" s="1"/>
      <c r="I122" s="130"/>
      <c r="J122"/>
      <c r="K122" s="103"/>
      <c r="L122" s="103"/>
      <c r="M122" s="105"/>
      <c r="N122" s="99"/>
      <c r="O122" s="65"/>
      <c r="P122" s="70"/>
      <c r="Q122" s="119"/>
      <c r="R122" s="65"/>
      <c r="S122" s="84"/>
    </row>
    <row r="123" spans="1:19" s="7" customFormat="1" x14ac:dyDescent="0.25">
      <c r="A123" s="1"/>
      <c r="B123" s="2"/>
      <c r="C123" s="3"/>
      <c r="D123" s="1"/>
      <c r="E123" s="1"/>
      <c r="F123" s="1"/>
      <c r="G123" s="1"/>
      <c r="H123" s="1"/>
      <c r="I123" s="130"/>
      <c r="J123"/>
      <c r="K123" s="103"/>
      <c r="L123" s="103"/>
      <c r="M123" s="105"/>
      <c r="N123" s="99"/>
      <c r="O123" s="65"/>
      <c r="P123" s="70"/>
      <c r="Q123" s="119"/>
      <c r="R123" s="65"/>
      <c r="S123" s="84"/>
    </row>
    <row r="124" spans="1:19" s="7" customFormat="1" x14ac:dyDescent="0.25">
      <c r="A124" s="1"/>
      <c r="B124" s="2"/>
      <c r="C124" s="3"/>
      <c r="D124" s="1"/>
      <c r="E124" s="1"/>
      <c r="F124" s="1"/>
      <c r="G124" s="1"/>
      <c r="H124" s="1"/>
      <c r="I124" s="130"/>
      <c r="J124"/>
      <c r="K124" s="103"/>
      <c r="L124" s="103"/>
      <c r="M124" s="105"/>
      <c r="N124" s="99"/>
      <c r="O124" s="65"/>
      <c r="P124" s="70"/>
      <c r="Q124" s="119"/>
      <c r="R124" s="65"/>
      <c r="S124" s="84"/>
    </row>
    <row r="125" spans="1:19" s="7" customFormat="1" x14ac:dyDescent="0.25">
      <c r="A125" s="1"/>
      <c r="B125" s="2"/>
      <c r="C125" s="3"/>
      <c r="D125" s="1"/>
      <c r="E125" s="1"/>
      <c r="F125" s="1"/>
      <c r="G125" s="1"/>
      <c r="H125" s="1"/>
      <c r="I125" s="130"/>
      <c r="J125"/>
      <c r="K125" s="103"/>
      <c r="L125" s="103"/>
      <c r="M125" s="105"/>
      <c r="N125" s="99"/>
      <c r="O125" s="65"/>
      <c r="P125" s="70"/>
      <c r="Q125" s="119"/>
      <c r="R125" s="65"/>
      <c r="S125" s="84"/>
    </row>
    <row r="126" spans="1:19" s="7" customFormat="1" x14ac:dyDescent="0.25">
      <c r="A126" s="1"/>
      <c r="B126" s="2"/>
      <c r="C126" s="3"/>
      <c r="D126" s="1"/>
      <c r="E126" s="1"/>
      <c r="F126" s="1"/>
      <c r="G126" s="1"/>
      <c r="H126" s="1"/>
      <c r="I126" s="130"/>
      <c r="J126"/>
      <c r="K126" s="103"/>
      <c r="L126" s="103"/>
      <c r="M126" s="105"/>
      <c r="N126" s="99"/>
      <c r="O126" s="65"/>
      <c r="P126" s="70"/>
      <c r="Q126" s="119"/>
      <c r="R126" s="65"/>
      <c r="S126" s="84"/>
    </row>
    <row r="127" spans="1:19" s="7" customFormat="1" x14ac:dyDescent="0.25">
      <c r="A127" s="1"/>
      <c r="B127" s="2"/>
      <c r="C127" s="3"/>
      <c r="D127" s="1"/>
      <c r="E127" s="1"/>
      <c r="F127" s="1"/>
      <c r="G127" s="1"/>
      <c r="H127" s="1"/>
      <c r="I127" s="130"/>
      <c r="J127"/>
      <c r="K127" s="103"/>
      <c r="L127" s="103"/>
      <c r="M127" s="105"/>
      <c r="N127" s="99"/>
      <c r="O127" s="65"/>
      <c r="P127" s="70"/>
      <c r="Q127" s="119"/>
      <c r="R127" s="65"/>
      <c r="S127" s="84"/>
    </row>
    <row r="128" spans="1:19" s="7" customFormat="1" x14ac:dyDescent="0.25">
      <c r="A128" s="1"/>
      <c r="B128" s="2"/>
      <c r="C128" s="3"/>
      <c r="D128" s="1"/>
      <c r="E128" s="1"/>
      <c r="F128" s="1"/>
      <c r="G128" s="1"/>
      <c r="H128" s="1"/>
      <c r="I128" s="130"/>
      <c r="J128"/>
      <c r="K128" s="103"/>
      <c r="L128" s="103"/>
      <c r="M128" s="105"/>
      <c r="N128" s="99"/>
      <c r="O128" s="65"/>
      <c r="P128" s="70"/>
      <c r="Q128" s="119"/>
      <c r="R128" s="65"/>
      <c r="S128" s="84"/>
    </row>
    <row r="129" spans="1:19" s="7" customFormat="1" x14ac:dyDescent="0.25">
      <c r="A129" s="1"/>
      <c r="B129" s="2"/>
      <c r="C129" s="3"/>
      <c r="D129" s="1"/>
      <c r="E129" s="1"/>
      <c r="F129" s="1"/>
      <c r="G129" s="1"/>
      <c r="H129" s="1"/>
      <c r="I129" s="130"/>
      <c r="J129"/>
      <c r="K129" s="103"/>
      <c r="L129" s="103"/>
      <c r="M129" s="105"/>
      <c r="N129" s="99"/>
      <c r="O129" s="65"/>
      <c r="P129" s="70"/>
      <c r="Q129" s="119"/>
      <c r="R129" s="65"/>
      <c r="S129" s="84"/>
    </row>
  </sheetData>
  <sheetProtection sheet="1" objects="1" scenarios="1" autoFilter="0"/>
  <pageMargins left="0.7" right="0.7" top="0.75" bottom="0.75" header="0.3" footer="0.3"/>
  <pageSetup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B26A-7280-459E-A804-37BCCCECAC70}">
  <dimension ref="A1:B9"/>
  <sheetViews>
    <sheetView workbookViewId="0">
      <selection activeCell="K27" sqref="K27"/>
    </sheetView>
  </sheetViews>
  <sheetFormatPr defaultRowHeight="15" x14ac:dyDescent="0.25"/>
  <cols>
    <col min="1" max="1" width="13.140625" bestFit="1" customWidth="1"/>
    <col min="2" max="2" width="22.85546875" bestFit="1" customWidth="1"/>
  </cols>
  <sheetData>
    <row r="1" spans="1:2" x14ac:dyDescent="0.25">
      <c r="A1" s="161" t="s">
        <v>153</v>
      </c>
      <c r="B1" s="161" t="s">
        <v>209</v>
      </c>
    </row>
    <row r="2" spans="1:2" x14ac:dyDescent="0.25">
      <c r="A2" t="s">
        <v>183</v>
      </c>
      <c r="B2" t="s">
        <v>198</v>
      </c>
    </row>
    <row r="3" spans="1:2" x14ac:dyDescent="0.25">
      <c r="A3" t="s">
        <v>194</v>
      </c>
      <c r="B3" t="s">
        <v>199</v>
      </c>
    </row>
    <row r="4" spans="1:2" x14ac:dyDescent="0.25">
      <c r="A4" t="s">
        <v>196</v>
      </c>
      <c r="B4" t="s">
        <v>200</v>
      </c>
    </row>
    <row r="5" spans="1:2" x14ac:dyDescent="0.25">
      <c r="A5" t="s">
        <v>179</v>
      </c>
      <c r="B5" t="s">
        <v>201</v>
      </c>
    </row>
    <row r="6" spans="1:2" x14ac:dyDescent="0.25">
      <c r="A6" t="s">
        <v>149</v>
      </c>
      <c r="B6" t="s">
        <v>202</v>
      </c>
    </row>
    <row r="7" spans="1:2" x14ac:dyDescent="0.25">
      <c r="A7" t="s">
        <v>191</v>
      </c>
      <c r="B7" t="s">
        <v>203</v>
      </c>
    </row>
    <row r="8" spans="1:2" x14ac:dyDescent="0.25">
      <c r="A8" t="s">
        <v>192</v>
      </c>
      <c r="B8" t="s">
        <v>204</v>
      </c>
    </row>
    <row r="9" spans="1:2" x14ac:dyDescent="0.25">
      <c r="A9" t="s">
        <v>197</v>
      </c>
      <c r="B9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CF29-B458-48DA-A6AC-05D66D2EA184}">
  <dimension ref="A1:C2"/>
  <sheetViews>
    <sheetView workbookViewId="0">
      <selection activeCell="B7" sqref="B7"/>
    </sheetView>
  </sheetViews>
  <sheetFormatPr defaultRowHeight="15" x14ac:dyDescent="0.25"/>
  <cols>
    <col min="1" max="1" width="9.42578125" bestFit="1" customWidth="1"/>
    <col min="2" max="2" width="12.140625" bestFit="1" customWidth="1"/>
    <col min="3" max="3" width="56.5703125" bestFit="1" customWidth="1"/>
  </cols>
  <sheetData>
    <row r="1" spans="1:3" x14ac:dyDescent="0.25">
      <c r="A1" s="61">
        <v>43713</v>
      </c>
      <c r="B1" t="s">
        <v>94</v>
      </c>
      <c r="C1" t="s">
        <v>93</v>
      </c>
    </row>
    <row r="2" spans="1:3" x14ac:dyDescent="0.25">
      <c r="A2" s="61">
        <v>43805</v>
      </c>
      <c r="B2" t="s">
        <v>94</v>
      </c>
      <c r="C2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1"/>
  <sheetViews>
    <sheetView showGridLines="0" topLeftCell="A57" workbookViewId="0">
      <selection activeCell="E82" sqref="E82"/>
    </sheetView>
  </sheetViews>
  <sheetFormatPr defaultColWidth="33.140625" defaultRowHeight="12.75" customHeight="1" x14ac:dyDescent="0.25"/>
  <cols>
    <col min="1" max="1" width="8" style="1" customWidth="1"/>
    <col min="2" max="2" width="6" style="1" customWidth="1"/>
    <col min="3" max="3" width="4.140625" style="1" customWidth="1"/>
    <col min="4" max="4" width="11.140625" style="1" customWidth="1"/>
    <col min="5" max="5" width="40.42578125" style="2" customWidth="1"/>
    <col min="6" max="6" width="0.140625" style="3" hidden="1" customWidth="1"/>
    <col min="7" max="7" width="28.5703125" style="3" hidden="1" customWidth="1"/>
    <col min="8" max="8" width="33.140625" style="3"/>
    <col min="9" max="9" width="22.140625" style="3" customWidth="1"/>
    <col min="10" max="10" width="19.5703125" style="4" customWidth="1"/>
    <col min="11" max="11" width="11.42578125" style="7" customWidth="1"/>
    <col min="12" max="12" width="9.5703125" style="6" customWidth="1"/>
    <col min="13" max="13" width="11.5703125" style="6" customWidth="1"/>
    <col min="14" max="14" width="2.85546875" style="6" customWidth="1"/>
    <col min="15" max="17" width="14.5703125" style="7" customWidth="1"/>
    <col min="18" max="251" width="33.140625" style="3"/>
    <col min="252" max="252" width="8" style="3" customWidth="1"/>
    <col min="253" max="253" width="6" style="3" customWidth="1"/>
    <col min="254" max="254" width="4.140625" style="3" customWidth="1"/>
    <col min="255" max="255" width="11.140625" style="3" customWidth="1"/>
    <col min="256" max="256" width="40.42578125" style="3" customWidth="1"/>
    <col min="257" max="258" width="0" style="3" hidden="1" customWidth="1"/>
    <col min="259" max="259" width="33.140625" style="3"/>
    <col min="260" max="260" width="22.140625" style="3" customWidth="1"/>
    <col min="261" max="261" width="19.5703125" style="3" customWidth="1"/>
    <col min="262" max="262" width="9.5703125" style="3" customWidth="1"/>
    <col min="263" max="263" width="10.140625" style="3" customWidth="1"/>
    <col min="264" max="264" width="8.140625" style="3" customWidth="1"/>
    <col min="265" max="265" width="8.42578125" style="3" customWidth="1"/>
    <col min="266" max="266" width="40.5703125" style="3" customWidth="1"/>
    <col min="267" max="267" width="11.42578125" style="3" customWidth="1"/>
    <col min="268" max="268" width="9.5703125" style="3" customWidth="1"/>
    <col min="269" max="269" width="11.5703125" style="3" customWidth="1"/>
    <col min="270" max="270" width="2.85546875" style="3" customWidth="1"/>
    <col min="271" max="273" width="14.5703125" style="3" customWidth="1"/>
    <col min="274" max="507" width="33.140625" style="3"/>
    <col min="508" max="508" width="8" style="3" customWidth="1"/>
    <col min="509" max="509" width="6" style="3" customWidth="1"/>
    <col min="510" max="510" width="4.140625" style="3" customWidth="1"/>
    <col min="511" max="511" width="11.140625" style="3" customWidth="1"/>
    <col min="512" max="512" width="40.42578125" style="3" customWidth="1"/>
    <col min="513" max="514" width="0" style="3" hidden="1" customWidth="1"/>
    <col min="515" max="515" width="33.140625" style="3"/>
    <col min="516" max="516" width="22.140625" style="3" customWidth="1"/>
    <col min="517" max="517" width="19.5703125" style="3" customWidth="1"/>
    <col min="518" max="518" width="9.5703125" style="3" customWidth="1"/>
    <col min="519" max="519" width="10.140625" style="3" customWidth="1"/>
    <col min="520" max="520" width="8.140625" style="3" customWidth="1"/>
    <col min="521" max="521" width="8.42578125" style="3" customWidth="1"/>
    <col min="522" max="522" width="40.5703125" style="3" customWidth="1"/>
    <col min="523" max="523" width="11.42578125" style="3" customWidth="1"/>
    <col min="524" max="524" width="9.5703125" style="3" customWidth="1"/>
    <col min="525" max="525" width="11.5703125" style="3" customWidth="1"/>
    <col min="526" max="526" width="2.85546875" style="3" customWidth="1"/>
    <col min="527" max="529" width="14.5703125" style="3" customWidth="1"/>
    <col min="530" max="763" width="33.140625" style="3"/>
    <col min="764" max="764" width="8" style="3" customWidth="1"/>
    <col min="765" max="765" width="6" style="3" customWidth="1"/>
    <col min="766" max="766" width="4.140625" style="3" customWidth="1"/>
    <col min="767" max="767" width="11.140625" style="3" customWidth="1"/>
    <col min="768" max="768" width="40.42578125" style="3" customWidth="1"/>
    <col min="769" max="770" width="0" style="3" hidden="1" customWidth="1"/>
    <col min="771" max="771" width="33.140625" style="3"/>
    <col min="772" max="772" width="22.140625" style="3" customWidth="1"/>
    <col min="773" max="773" width="19.5703125" style="3" customWidth="1"/>
    <col min="774" max="774" width="9.5703125" style="3" customWidth="1"/>
    <col min="775" max="775" width="10.140625" style="3" customWidth="1"/>
    <col min="776" max="776" width="8.140625" style="3" customWidth="1"/>
    <col min="777" max="777" width="8.42578125" style="3" customWidth="1"/>
    <col min="778" max="778" width="40.5703125" style="3" customWidth="1"/>
    <col min="779" max="779" width="11.42578125" style="3" customWidth="1"/>
    <col min="780" max="780" width="9.5703125" style="3" customWidth="1"/>
    <col min="781" max="781" width="11.5703125" style="3" customWidth="1"/>
    <col min="782" max="782" width="2.85546875" style="3" customWidth="1"/>
    <col min="783" max="785" width="14.5703125" style="3" customWidth="1"/>
    <col min="786" max="1019" width="33.140625" style="3"/>
    <col min="1020" max="1020" width="8" style="3" customWidth="1"/>
    <col min="1021" max="1021" width="6" style="3" customWidth="1"/>
    <col min="1022" max="1022" width="4.140625" style="3" customWidth="1"/>
    <col min="1023" max="1023" width="11.140625" style="3" customWidth="1"/>
    <col min="1024" max="1024" width="40.42578125" style="3" customWidth="1"/>
    <col min="1025" max="1026" width="0" style="3" hidden="1" customWidth="1"/>
    <col min="1027" max="1027" width="33.140625" style="3"/>
    <col min="1028" max="1028" width="22.140625" style="3" customWidth="1"/>
    <col min="1029" max="1029" width="19.5703125" style="3" customWidth="1"/>
    <col min="1030" max="1030" width="9.5703125" style="3" customWidth="1"/>
    <col min="1031" max="1031" width="10.140625" style="3" customWidth="1"/>
    <col min="1032" max="1032" width="8.140625" style="3" customWidth="1"/>
    <col min="1033" max="1033" width="8.42578125" style="3" customWidth="1"/>
    <col min="1034" max="1034" width="40.5703125" style="3" customWidth="1"/>
    <col min="1035" max="1035" width="11.42578125" style="3" customWidth="1"/>
    <col min="1036" max="1036" width="9.5703125" style="3" customWidth="1"/>
    <col min="1037" max="1037" width="11.5703125" style="3" customWidth="1"/>
    <col min="1038" max="1038" width="2.85546875" style="3" customWidth="1"/>
    <col min="1039" max="1041" width="14.5703125" style="3" customWidth="1"/>
    <col min="1042" max="1275" width="33.140625" style="3"/>
    <col min="1276" max="1276" width="8" style="3" customWidth="1"/>
    <col min="1277" max="1277" width="6" style="3" customWidth="1"/>
    <col min="1278" max="1278" width="4.140625" style="3" customWidth="1"/>
    <col min="1279" max="1279" width="11.140625" style="3" customWidth="1"/>
    <col min="1280" max="1280" width="40.42578125" style="3" customWidth="1"/>
    <col min="1281" max="1282" width="0" style="3" hidden="1" customWidth="1"/>
    <col min="1283" max="1283" width="33.140625" style="3"/>
    <col min="1284" max="1284" width="22.140625" style="3" customWidth="1"/>
    <col min="1285" max="1285" width="19.5703125" style="3" customWidth="1"/>
    <col min="1286" max="1286" width="9.5703125" style="3" customWidth="1"/>
    <col min="1287" max="1287" width="10.140625" style="3" customWidth="1"/>
    <col min="1288" max="1288" width="8.140625" style="3" customWidth="1"/>
    <col min="1289" max="1289" width="8.42578125" style="3" customWidth="1"/>
    <col min="1290" max="1290" width="40.5703125" style="3" customWidth="1"/>
    <col min="1291" max="1291" width="11.42578125" style="3" customWidth="1"/>
    <col min="1292" max="1292" width="9.5703125" style="3" customWidth="1"/>
    <col min="1293" max="1293" width="11.5703125" style="3" customWidth="1"/>
    <col min="1294" max="1294" width="2.85546875" style="3" customWidth="1"/>
    <col min="1295" max="1297" width="14.5703125" style="3" customWidth="1"/>
    <col min="1298" max="1531" width="33.140625" style="3"/>
    <col min="1532" max="1532" width="8" style="3" customWidth="1"/>
    <col min="1533" max="1533" width="6" style="3" customWidth="1"/>
    <col min="1534" max="1534" width="4.140625" style="3" customWidth="1"/>
    <col min="1535" max="1535" width="11.140625" style="3" customWidth="1"/>
    <col min="1536" max="1536" width="40.42578125" style="3" customWidth="1"/>
    <col min="1537" max="1538" width="0" style="3" hidden="1" customWidth="1"/>
    <col min="1539" max="1539" width="33.140625" style="3"/>
    <col min="1540" max="1540" width="22.140625" style="3" customWidth="1"/>
    <col min="1541" max="1541" width="19.5703125" style="3" customWidth="1"/>
    <col min="1542" max="1542" width="9.5703125" style="3" customWidth="1"/>
    <col min="1543" max="1543" width="10.140625" style="3" customWidth="1"/>
    <col min="1544" max="1544" width="8.140625" style="3" customWidth="1"/>
    <col min="1545" max="1545" width="8.42578125" style="3" customWidth="1"/>
    <col min="1546" max="1546" width="40.5703125" style="3" customWidth="1"/>
    <col min="1547" max="1547" width="11.42578125" style="3" customWidth="1"/>
    <col min="1548" max="1548" width="9.5703125" style="3" customWidth="1"/>
    <col min="1549" max="1549" width="11.5703125" style="3" customWidth="1"/>
    <col min="1550" max="1550" width="2.85546875" style="3" customWidth="1"/>
    <col min="1551" max="1553" width="14.5703125" style="3" customWidth="1"/>
    <col min="1554" max="1787" width="33.140625" style="3"/>
    <col min="1788" max="1788" width="8" style="3" customWidth="1"/>
    <col min="1789" max="1789" width="6" style="3" customWidth="1"/>
    <col min="1790" max="1790" width="4.140625" style="3" customWidth="1"/>
    <col min="1791" max="1791" width="11.140625" style="3" customWidth="1"/>
    <col min="1792" max="1792" width="40.42578125" style="3" customWidth="1"/>
    <col min="1793" max="1794" width="0" style="3" hidden="1" customWidth="1"/>
    <col min="1795" max="1795" width="33.140625" style="3"/>
    <col min="1796" max="1796" width="22.140625" style="3" customWidth="1"/>
    <col min="1797" max="1797" width="19.5703125" style="3" customWidth="1"/>
    <col min="1798" max="1798" width="9.5703125" style="3" customWidth="1"/>
    <col min="1799" max="1799" width="10.140625" style="3" customWidth="1"/>
    <col min="1800" max="1800" width="8.140625" style="3" customWidth="1"/>
    <col min="1801" max="1801" width="8.42578125" style="3" customWidth="1"/>
    <col min="1802" max="1802" width="40.5703125" style="3" customWidth="1"/>
    <col min="1803" max="1803" width="11.42578125" style="3" customWidth="1"/>
    <col min="1804" max="1804" width="9.5703125" style="3" customWidth="1"/>
    <col min="1805" max="1805" width="11.5703125" style="3" customWidth="1"/>
    <col min="1806" max="1806" width="2.85546875" style="3" customWidth="1"/>
    <col min="1807" max="1809" width="14.5703125" style="3" customWidth="1"/>
    <col min="1810" max="2043" width="33.140625" style="3"/>
    <col min="2044" max="2044" width="8" style="3" customWidth="1"/>
    <col min="2045" max="2045" width="6" style="3" customWidth="1"/>
    <col min="2046" max="2046" width="4.140625" style="3" customWidth="1"/>
    <col min="2047" max="2047" width="11.140625" style="3" customWidth="1"/>
    <col min="2048" max="2048" width="40.42578125" style="3" customWidth="1"/>
    <col min="2049" max="2050" width="0" style="3" hidden="1" customWidth="1"/>
    <col min="2051" max="2051" width="33.140625" style="3"/>
    <col min="2052" max="2052" width="22.140625" style="3" customWidth="1"/>
    <col min="2053" max="2053" width="19.5703125" style="3" customWidth="1"/>
    <col min="2054" max="2054" width="9.5703125" style="3" customWidth="1"/>
    <col min="2055" max="2055" width="10.140625" style="3" customWidth="1"/>
    <col min="2056" max="2056" width="8.140625" style="3" customWidth="1"/>
    <col min="2057" max="2057" width="8.42578125" style="3" customWidth="1"/>
    <col min="2058" max="2058" width="40.5703125" style="3" customWidth="1"/>
    <col min="2059" max="2059" width="11.42578125" style="3" customWidth="1"/>
    <col min="2060" max="2060" width="9.5703125" style="3" customWidth="1"/>
    <col min="2061" max="2061" width="11.5703125" style="3" customWidth="1"/>
    <col min="2062" max="2062" width="2.85546875" style="3" customWidth="1"/>
    <col min="2063" max="2065" width="14.5703125" style="3" customWidth="1"/>
    <col min="2066" max="2299" width="33.140625" style="3"/>
    <col min="2300" max="2300" width="8" style="3" customWidth="1"/>
    <col min="2301" max="2301" width="6" style="3" customWidth="1"/>
    <col min="2302" max="2302" width="4.140625" style="3" customWidth="1"/>
    <col min="2303" max="2303" width="11.140625" style="3" customWidth="1"/>
    <col min="2304" max="2304" width="40.42578125" style="3" customWidth="1"/>
    <col min="2305" max="2306" width="0" style="3" hidden="1" customWidth="1"/>
    <col min="2307" max="2307" width="33.140625" style="3"/>
    <col min="2308" max="2308" width="22.140625" style="3" customWidth="1"/>
    <col min="2309" max="2309" width="19.5703125" style="3" customWidth="1"/>
    <col min="2310" max="2310" width="9.5703125" style="3" customWidth="1"/>
    <col min="2311" max="2311" width="10.140625" style="3" customWidth="1"/>
    <col min="2312" max="2312" width="8.140625" style="3" customWidth="1"/>
    <col min="2313" max="2313" width="8.42578125" style="3" customWidth="1"/>
    <col min="2314" max="2314" width="40.5703125" style="3" customWidth="1"/>
    <col min="2315" max="2315" width="11.42578125" style="3" customWidth="1"/>
    <col min="2316" max="2316" width="9.5703125" style="3" customWidth="1"/>
    <col min="2317" max="2317" width="11.5703125" style="3" customWidth="1"/>
    <col min="2318" max="2318" width="2.85546875" style="3" customWidth="1"/>
    <col min="2319" max="2321" width="14.5703125" style="3" customWidth="1"/>
    <col min="2322" max="2555" width="33.140625" style="3"/>
    <col min="2556" max="2556" width="8" style="3" customWidth="1"/>
    <col min="2557" max="2557" width="6" style="3" customWidth="1"/>
    <col min="2558" max="2558" width="4.140625" style="3" customWidth="1"/>
    <col min="2559" max="2559" width="11.140625" style="3" customWidth="1"/>
    <col min="2560" max="2560" width="40.42578125" style="3" customWidth="1"/>
    <col min="2561" max="2562" width="0" style="3" hidden="1" customWidth="1"/>
    <col min="2563" max="2563" width="33.140625" style="3"/>
    <col min="2564" max="2564" width="22.140625" style="3" customWidth="1"/>
    <col min="2565" max="2565" width="19.5703125" style="3" customWidth="1"/>
    <col min="2566" max="2566" width="9.5703125" style="3" customWidth="1"/>
    <col min="2567" max="2567" width="10.140625" style="3" customWidth="1"/>
    <col min="2568" max="2568" width="8.140625" style="3" customWidth="1"/>
    <col min="2569" max="2569" width="8.42578125" style="3" customWidth="1"/>
    <col min="2570" max="2570" width="40.5703125" style="3" customWidth="1"/>
    <col min="2571" max="2571" width="11.42578125" style="3" customWidth="1"/>
    <col min="2572" max="2572" width="9.5703125" style="3" customWidth="1"/>
    <col min="2573" max="2573" width="11.5703125" style="3" customWidth="1"/>
    <col min="2574" max="2574" width="2.85546875" style="3" customWidth="1"/>
    <col min="2575" max="2577" width="14.5703125" style="3" customWidth="1"/>
    <col min="2578" max="2811" width="33.140625" style="3"/>
    <col min="2812" max="2812" width="8" style="3" customWidth="1"/>
    <col min="2813" max="2813" width="6" style="3" customWidth="1"/>
    <col min="2814" max="2814" width="4.140625" style="3" customWidth="1"/>
    <col min="2815" max="2815" width="11.140625" style="3" customWidth="1"/>
    <col min="2816" max="2816" width="40.42578125" style="3" customWidth="1"/>
    <col min="2817" max="2818" width="0" style="3" hidden="1" customWidth="1"/>
    <col min="2819" max="2819" width="33.140625" style="3"/>
    <col min="2820" max="2820" width="22.140625" style="3" customWidth="1"/>
    <col min="2821" max="2821" width="19.5703125" style="3" customWidth="1"/>
    <col min="2822" max="2822" width="9.5703125" style="3" customWidth="1"/>
    <col min="2823" max="2823" width="10.140625" style="3" customWidth="1"/>
    <col min="2824" max="2824" width="8.140625" style="3" customWidth="1"/>
    <col min="2825" max="2825" width="8.42578125" style="3" customWidth="1"/>
    <col min="2826" max="2826" width="40.5703125" style="3" customWidth="1"/>
    <col min="2827" max="2827" width="11.42578125" style="3" customWidth="1"/>
    <col min="2828" max="2828" width="9.5703125" style="3" customWidth="1"/>
    <col min="2829" max="2829" width="11.5703125" style="3" customWidth="1"/>
    <col min="2830" max="2830" width="2.85546875" style="3" customWidth="1"/>
    <col min="2831" max="2833" width="14.5703125" style="3" customWidth="1"/>
    <col min="2834" max="3067" width="33.140625" style="3"/>
    <col min="3068" max="3068" width="8" style="3" customWidth="1"/>
    <col min="3069" max="3069" width="6" style="3" customWidth="1"/>
    <col min="3070" max="3070" width="4.140625" style="3" customWidth="1"/>
    <col min="3071" max="3071" width="11.140625" style="3" customWidth="1"/>
    <col min="3072" max="3072" width="40.42578125" style="3" customWidth="1"/>
    <col min="3073" max="3074" width="0" style="3" hidden="1" customWidth="1"/>
    <col min="3075" max="3075" width="33.140625" style="3"/>
    <col min="3076" max="3076" width="22.140625" style="3" customWidth="1"/>
    <col min="3077" max="3077" width="19.5703125" style="3" customWidth="1"/>
    <col min="3078" max="3078" width="9.5703125" style="3" customWidth="1"/>
    <col min="3079" max="3079" width="10.140625" style="3" customWidth="1"/>
    <col min="3080" max="3080" width="8.140625" style="3" customWidth="1"/>
    <col min="3081" max="3081" width="8.42578125" style="3" customWidth="1"/>
    <col min="3082" max="3082" width="40.5703125" style="3" customWidth="1"/>
    <col min="3083" max="3083" width="11.42578125" style="3" customWidth="1"/>
    <col min="3084" max="3084" width="9.5703125" style="3" customWidth="1"/>
    <col min="3085" max="3085" width="11.5703125" style="3" customWidth="1"/>
    <col min="3086" max="3086" width="2.85546875" style="3" customWidth="1"/>
    <col min="3087" max="3089" width="14.5703125" style="3" customWidth="1"/>
    <col min="3090" max="3323" width="33.140625" style="3"/>
    <col min="3324" max="3324" width="8" style="3" customWidth="1"/>
    <col min="3325" max="3325" width="6" style="3" customWidth="1"/>
    <col min="3326" max="3326" width="4.140625" style="3" customWidth="1"/>
    <col min="3327" max="3327" width="11.140625" style="3" customWidth="1"/>
    <col min="3328" max="3328" width="40.42578125" style="3" customWidth="1"/>
    <col min="3329" max="3330" width="0" style="3" hidden="1" customWidth="1"/>
    <col min="3331" max="3331" width="33.140625" style="3"/>
    <col min="3332" max="3332" width="22.140625" style="3" customWidth="1"/>
    <col min="3333" max="3333" width="19.5703125" style="3" customWidth="1"/>
    <col min="3334" max="3334" width="9.5703125" style="3" customWidth="1"/>
    <col min="3335" max="3335" width="10.140625" style="3" customWidth="1"/>
    <col min="3336" max="3336" width="8.140625" style="3" customWidth="1"/>
    <col min="3337" max="3337" width="8.42578125" style="3" customWidth="1"/>
    <col min="3338" max="3338" width="40.5703125" style="3" customWidth="1"/>
    <col min="3339" max="3339" width="11.42578125" style="3" customWidth="1"/>
    <col min="3340" max="3340" width="9.5703125" style="3" customWidth="1"/>
    <col min="3341" max="3341" width="11.5703125" style="3" customWidth="1"/>
    <col min="3342" max="3342" width="2.85546875" style="3" customWidth="1"/>
    <col min="3343" max="3345" width="14.5703125" style="3" customWidth="1"/>
    <col min="3346" max="3579" width="33.140625" style="3"/>
    <col min="3580" max="3580" width="8" style="3" customWidth="1"/>
    <col min="3581" max="3581" width="6" style="3" customWidth="1"/>
    <col min="3582" max="3582" width="4.140625" style="3" customWidth="1"/>
    <col min="3583" max="3583" width="11.140625" style="3" customWidth="1"/>
    <col min="3584" max="3584" width="40.42578125" style="3" customWidth="1"/>
    <col min="3585" max="3586" width="0" style="3" hidden="1" customWidth="1"/>
    <col min="3587" max="3587" width="33.140625" style="3"/>
    <col min="3588" max="3588" width="22.140625" style="3" customWidth="1"/>
    <col min="3589" max="3589" width="19.5703125" style="3" customWidth="1"/>
    <col min="3590" max="3590" width="9.5703125" style="3" customWidth="1"/>
    <col min="3591" max="3591" width="10.140625" style="3" customWidth="1"/>
    <col min="3592" max="3592" width="8.140625" style="3" customWidth="1"/>
    <col min="3593" max="3593" width="8.42578125" style="3" customWidth="1"/>
    <col min="3594" max="3594" width="40.5703125" style="3" customWidth="1"/>
    <col min="3595" max="3595" width="11.42578125" style="3" customWidth="1"/>
    <col min="3596" max="3596" width="9.5703125" style="3" customWidth="1"/>
    <col min="3597" max="3597" width="11.5703125" style="3" customWidth="1"/>
    <col min="3598" max="3598" width="2.85546875" style="3" customWidth="1"/>
    <col min="3599" max="3601" width="14.5703125" style="3" customWidth="1"/>
    <col min="3602" max="3835" width="33.140625" style="3"/>
    <col min="3836" max="3836" width="8" style="3" customWidth="1"/>
    <col min="3837" max="3837" width="6" style="3" customWidth="1"/>
    <col min="3838" max="3838" width="4.140625" style="3" customWidth="1"/>
    <col min="3839" max="3839" width="11.140625" style="3" customWidth="1"/>
    <col min="3840" max="3840" width="40.42578125" style="3" customWidth="1"/>
    <col min="3841" max="3842" width="0" style="3" hidden="1" customWidth="1"/>
    <col min="3843" max="3843" width="33.140625" style="3"/>
    <col min="3844" max="3844" width="22.140625" style="3" customWidth="1"/>
    <col min="3845" max="3845" width="19.5703125" style="3" customWidth="1"/>
    <col min="3846" max="3846" width="9.5703125" style="3" customWidth="1"/>
    <col min="3847" max="3847" width="10.140625" style="3" customWidth="1"/>
    <col min="3848" max="3848" width="8.140625" style="3" customWidth="1"/>
    <col min="3849" max="3849" width="8.42578125" style="3" customWidth="1"/>
    <col min="3850" max="3850" width="40.5703125" style="3" customWidth="1"/>
    <col min="3851" max="3851" width="11.42578125" style="3" customWidth="1"/>
    <col min="3852" max="3852" width="9.5703125" style="3" customWidth="1"/>
    <col min="3853" max="3853" width="11.5703125" style="3" customWidth="1"/>
    <col min="3854" max="3854" width="2.85546875" style="3" customWidth="1"/>
    <col min="3855" max="3857" width="14.5703125" style="3" customWidth="1"/>
    <col min="3858" max="4091" width="33.140625" style="3"/>
    <col min="4092" max="4092" width="8" style="3" customWidth="1"/>
    <col min="4093" max="4093" width="6" style="3" customWidth="1"/>
    <col min="4094" max="4094" width="4.140625" style="3" customWidth="1"/>
    <col min="4095" max="4095" width="11.140625" style="3" customWidth="1"/>
    <col min="4096" max="4096" width="40.42578125" style="3" customWidth="1"/>
    <col min="4097" max="4098" width="0" style="3" hidden="1" customWidth="1"/>
    <col min="4099" max="4099" width="33.140625" style="3"/>
    <col min="4100" max="4100" width="22.140625" style="3" customWidth="1"/>
    <col min="4101" max="4101" width="19.5703125" style="3" customWidth="1"/>
    <col min="4102" max="4102" width="9.5703125" style="3" customWidth="1"/>
    <col min="4103" max="4103" width="10.140625" style="3" customWidth="1"/>
    <col min="4104" max="4104" width="8.140625" style="3" customWidth="1"/>
    <col min="4105" max="4105" width="8.42578125" style="3" customWidth="1"/>
    <col min="4106" max="4106" width="40.5703125" style="3" customWidth="1"/>
    <col min="4107" max="4107" width="11.42578125" style="3" customWidth="1"/>
    <col min="4108" max="4108" width="9.5703125" style="3" customWidth="1"/>
    <col min="4109" max="4109" width="11.5703125" style="3" customWidth="1"/>
    <col min="4110" max="4110" width="2.85546875" style="3" customWidth="1"/>
    <col min="4111" max="4113" width="14.5703125" style="3" customWidth="1"/>
    <col min="4114" max="4347" width="33.140625" style="3"/>
    <col min="4348" max="4348" width="8" style="3" customWidth="1"/>
    <col min="4349" max="4349" width="6" style="3" customWidth="1"/>
    <col min="4350" max="4350" width="4.140625" style="3" customWidth="1"/>
    <col min="4351" max="4351" width="11.140625" style="3" customWidth="1"/>
    <col min="4352" max="4352" width="40.42578125" style="3" customWidth="1"/>
    <col min="4353" max="4354" width="0" style="3" hidden="1" customWidth="1"/>
    <col min="4355" max="4355" width="33.140625" style="3"/>
    <col min="4356" max="4356" width="22.140625" style="3" customWidth="1"/>
    <col min="4357" max="4357" width="19.5703125" style="3" customWidth="1"/>
    <col min="4358" max="4358" width="9.5703125" style="3" customWidth="1"/>
    <col min="4359" max="4359" width="10.140625" style="3" customWidth="1"/>
    <col min="4360" max="4360" width="8.140625" style="3" customWidth="1"/>
    <col min="4361" max="4361" width="8.42578125" style="3" customWidth="1"/>
    <col min="4362" max="4362" width="40.5703125" style="3" customWidth="1"/>
    <col min="4363" max="4363" width="11.42578125" style="3" customWidth="1"/>
    <col min="4364" max="4364" width="9.5703125" style="3" customWidth="1"/>
    <col min="4365" max="4365" width="11.5703125" style="3" customWidth="1"/>
    <col min="4366" max="4366" width="2.85546875" style="3" customWidth="1"/>
    <col min="4367" max="4369" width="14.5703125" style="3" customWidth="1"/>
    <col min="4370" max="4603" width="33.140625" style="3"/>
    <col min="4604" max="4604" width="8" style="3" customWidth="1"/>
    <col min="4605" max="4605" width="6" style="3" customWidth="1"/>
    <col min="4606" max="4606" width="4.140625" style="3" customWidth="1"/>
    <col min="4607" max="4607" width="11.140625" style="3" customWidth="1"/>
    <col min="4608" max="4608" width="40.42578125" style="3" customWidth="1"/>
    <col min="4609" max="4610" width="0" style="3" hidden="1" customWidth="1"/>
    <col min="4611" max="4611" width="33.140625" style="3"/>
    <col min="4612" max="4612" width="22.140625" style="3" customWidth="1"/>
    <col min="4613" max="4613" width="19.5703125" style="3" customWidth="1"/>
    <col min="4614" max="4614" width="9.5703125" style="3" customWidth="1"/>
    <col min="4615" max="4615" width="10.140625" style="3" customWidth="1"/>
    <col min="4616" max="4616" width="8.140625" style="3" customWidth="1"/>
    <col min="4617" max="4617" width="8.42578125" style="3" customWidth="1"/>
    <col min="4618" max="4618" width="40.5703125" style="3" customWidth="1"/>
    <col min="4619" max="4619" width="11.42578125" style="3" customWidth="1"/>
    <col min="4620" max="4620" width="9.5703125" style="3" customWidth="1"/>
    <col min="4621" max="4621" width="11.5703125" style="3" customWidth="1"/>
    <col min="4622" max="4622" width="2.85546875" style="3" customWidth="1"/>
    <col min="4623" max="4625" width="14.5703125" style="3" customWidth="1"/>
    <col min="4626" max="4859" width="33.140625" style="3"/>
    <col min="4860" max="4860" width="8" style="3" customWidth="1"/>
    <col min="4861" max="4861" width="6" style="3" customWidth="1"/>
    <col min="4862" max="4862" width="4.140625" style="3" customWidth="1"/>
    <col min="4863" max="4863" width="11.140625" style="3" customWidth="1"/>
    <col min="4864" max="4864" width="40.42578125" style="3" customWidth="1"/>
    <col min="4865" max="4866" width="0" style="3" hidden="1" customWidth="1"/>
    <col min="4867" max="4867" width="33.140625" style="3"/>
    <col min="4868" max="4868" width="22.140625" style="3" customWidth="1"/>
    <col min="4869" max="4869" width="19.5703125" style="3" customWidth="1"/>
    <col min="4870" max="4870" width="9.5703125" style="3" customWidth="1"/>
    <col min="4871" max="4871" width="10.140625" style="3" customWidth="1"/>
    <col min="4872" max="4872" width="8.140625" style="3" customWidth="1"/>
    <col min="4873" max="4873" width="8.42578125" style="3" customWidth="1"/>
    <col min="4874" max="4874" width="40.5703125" style="3" customWidth="1"/>
    <col min="4875" max="4875" width="11.42578125" style="3" customWidth="1"/>
    <col min="4876" max="4876" width="9.5703125" style="3" customWidth="1"/>
    <col min="4877" max="4877" width="11.5703125" style="3" customWidth="1"/>
    <col min="4878" max="4878" width="2.85546875" style="3" customWidth="1"/>
    <col min="4879" max="4881" width="14.5703125" style="3" customWidth="1"/>
    <col min="4882" max="5115" width="33.140625" style="3"/>
    <col min="5116" max="5116" width="8" style="3" customWidth="1"/>
    <col min="5117" max="5117" width="6" style="3" customWidth="1"/>
    <col min="5118" max="5118" width="4.140625" style="3" customWidth="1"/>
    <col min="5119" max="5119" width="11.140625" style="3" customWidth="1"/>
    <col min="5120" max="5120" width="40.42578125" style="3" customWidth="1"/>
    <col min="5121" max="5122" width="0" style="3" hidden="1" customWidth="1"/>
    <col min="5123" max="5123" width="33.140625" style="3"/>
    <col min="5124" max="5124" width="22.140625" style="3" customWidth="1"/>
    <col min="5125" max="5125" width="19.5703125" style="3" customWidth="1"/>
    <col min="5126" max="5126" width="9.5703125" style="3" customWidth="1"/>
    <col min="5127" max="5127" width="10.140625" style="3" customWidth="1"/>
    <col min="5128" max="5128" width="8.140625" style="3" customWidth="1"/>
    <col min="5129" max="5129" width="8.42578125" style="3" customWidth="1"/>
    <col min="5130" max="5130" width="40.5703125" style="3" customWidth="1"/>
    <col min="5131" max="5131" width="11.42578125" style="3" customWidth="1"/>
    <col min="5132" max="5132" width="9.5703125" style="3" customWidth="1"/>
    <col min="5133" max="5133" width="11.5703125" style="3" customWidth="1"/>
    <col min="5134" max="5134" width="2.85546875" style="3" customWidth="1"/>
    <col min="5135" max="5137" width="14.5703125" style="3" customWidth="1"/>
    <col min="5138" max="5371" width="33.140625" style="3"/>
    <col min="5372" max="5372" width="8" style="3" customWidth="1"/>
    <col min="5373" max="5373" width="6" style="3" customWidth="1"/>
    <col min="5374" max="5374" width="4.140625" style="3" customWidth="1"/>
    <col min="5375" max="5375" width="11.140625" style="3" customWidth="1"/>
    <col min="5376" max="5376" width="40.42578125" style="3" customWidth="1"/>
    <col min="5377" max="5378" width="0" style="3" hidden="1" customWidth="1"/>
    <col min="5379" max="5379" width="33.140625" style="3"/>
    <col min="5380" max="5380" width="22.140625" style="3" customWidth="1"/>
    <col min="5381" max="5381" width="19.5703125" style="3" customWidth="1"/>
    <col min="5382" max="5382" width="9.5703125" style="3" customWidth="1"/>
    <col min="5383" max="5383" width="10.140625" style="3" customWidth="1"/>
    <col min="5384" max="5384" width="8.140625" style="3" customWidth="1"/>
    <col min="5385" max="5385" width="8.42578125" style="3" customWidth="1"/>
    <col min="5386" max="5386" width="40.5703125" style="3" customWidth="1"/>
    <col min="5387" max="5387" width="11.42578125" style="3" customWidth="1"/>
    <col min="5388" max="5388" width="9.5703125" style="3" customWidth="1"/>
    <col min="5389" max="5389" width="11.5703125" style="3" customWidth="1"/>
    <col min="5390" max="5390" width="2.85546875" style="3" customWidth="1"/>
    <col min="5391" max="5393" width="14.5703125" style="3" customWidth="1"/>
    <col min="5394" max="5627" width="33.140625" style="3"/>
    <col min="5628" max="5628" width="8" style="3" customWidth="1"/>
    <col min="5629" max="5629" width="6" style="3" customWidth="1"/>
    <col min="5630" max="5630" width="4.140625" style="3" customWidth="1"/>
    <col min="5631" max="5631" width="11.140625" style="3" customWidth="1"/>
    <col min="5632" max="5632" width="40.42578125" style="3" customWidth="1"/>
    <col min="5633" max="5634" width="0" style="3" hidden="1" customWidth="1"/>
    <col min="5635" max="5635" width="33.140625" style="3"/>
    <col min="5636" max="5636" width="22.140625" style="3" customWidth="1"/>
    <col min="5637" max="5637" width="19.5703125" style="3" customWidth="1"/>
    <col min="5638" max="5638" width="9.5703125" style="3" customWidth="1"/>
    <col min="5639" max="5639" width="10.140625" style="3" customWidth="1"/>
    <col min="5640" max="5640" width="8.140625" style="3" customWidth="1"/>
    <col min="5641" max="5641" width="8.42578125" style="3" customWidth="1"/>
    <col min="5642" max="5642" width="40.5703125" style="3" customWidth="1"/>
    <col min="5643" max="5643" width="11.42578125" style="3" customWidth="1"/>
    <col min="5644" max="5644" width="9.5703125" style="3" customWidth="1"/>
    <col min="5645" max="5645" width="11.5703125" style="3" customWidth="1"/>
    <col min="5646" max="5646" width="2.85546875" style="3" customWidth="1"/>
    <col min="5647" max="5649" width="14.5703125" style="3" customWidth="1"/>
    <col min="5650" max="5883" width="33.140625" style="3"/>
    <col min="5884" max="5884" width="8" style="3" customWidth="1"/>
    <col min="5885" max="5885" width="6" style="3" customWidth="1"/>
    <col min="5886" max="5886" width="4.140625" style="3" customWidth="1"/>
    <col min="5887" max="5887" width="11.140625" style="3" customWidth="1"/>
    <col min="5888" max="5888" width="40.42578125" style="3" customWidth="1"/>
    <col min="5889" max="5890" width="0" style="3" hidden="1" customWidth="1"/>
    <col min="5891" max="5891" width="33.140625" style="3"/>
    <col min="5892" max="5892" width="22.140625" style="3" customWidth="1"/>
    <col min="5893" max="5893" width="19.5703125" style="3" customWidth="1"/>
    <col min="5894" max="5894" width="9.5703125" style="3" customWidth="1"/>
    <col min="5895" max="5895" width="10.140625" style="3" customWidth="1"/>
    <col min="5896" max="5896" width="8.140625" style="3" customWidth="1"/>
    <col min="5897" max="5897" width="8.42578125" style="3" customWidth="1"/>
    <col min="5898" max="5898" width="40.5703125" style="3" customWidth="1"/>
    <col min="5899" max="5899" width="11.42578125" style="3" customWidth="1"/>
    <col min="5900" max="5900" width="9.5703125" style="3" customWidth="1"/>
    <col min="5901" max="5901" width="11.5703125" style="3" customWidth="1"/>
    <col min="5902" max="5902" width="2.85546875" style="3" customWidth="1"/>
    <col min="5903" max="5905" width="14.5703125" style="3" customWidth="1"/>
    <col min="5906" max="6139" width="33.140625" style="3"/>
    <col min="6140" max="6140" width="8" style="3" customWidth="1"/>
    <col min="6141" max="6141" width="6" style="3" customWidth="1"/>
    <col min="6142" max="6142" width="4.140625" style="3" customWidth="1"/>
    <col min="6143" max="6143" width="11.140625" style="3" customWidth="1"/>
    <col min="6144" max="6144" width="40.42578125" style="3" customWidth="1"/>
    <col min="6145" max="6146" width="0" style="3" hidden="1" customWidth="1"/>
    <col min="6147" max="6147" width="33.140625" style="3"/>
    <col min="6148" max="6148" width="22.140625" style="3" customWidth="1"/>
    <col min="6149" max="6149" width="19.5703125" style="3" customWidth="1"/>
    <col min="6150" max="6150" width="9.5703125" style="3" customWidth="1"/>
    <col min="6151" max="6151" width="10.140625" style="3" customWidth="1"/>
    <col min="6152" max="6152" width="8.140625" style="3" customWidth="1"/>
    <col min="6153" max="6153" width="8.42578125" style="3" customWidth="1"/>
    <col min="6154" max="6154" width="40.5703125" style="3" customWidth="1"/>
    <col min="6155" max="6155" width="11.42578125" style="3" customWidth="1"/>
    <col min="6156" max="6156" width="9.5703125" style="3" customWidth="1"/>
    <col min="6157" max="6157" width="11.5703125" style="3" customWidth="1"/>
    <col min="6158" max="6158" width="2.85546875" style="3" customWidth="1"/>
    <col min="6159" max="6161" width="14.5703125" style="3" customWidth="1"/>
    <col min="6162" max="6395" width="33.140625" style="3"/>
    <col min="6396" max="6396" width="8" style="3" customWidth="1"/>
    <col min="6397" max="6397" width="6" style="3" customWidth="1"/>
    <col min="6398" max="6398" width="4.140625" style="3" customWidth="1"/>
    <col min="6399" max="6399" width="11.140625" style="3" customWidth="1"/>
    <col min="6400" max="6400" width="40.42578125" style="3" customWidth="1"/>
    <col min="6401" max="6402" width="0" style="3" hidden="1" customWidth="1"/>
    <col min="6403" max="6403" width="33.140625" style="3"/>
    <col min="6404" max="6404" width="22.140625" style="3" customWidth="1"/>
    <col min="6405" max="6405" width="19.5703125" style="3" customWidth="1"/>
    <col min="6406" max="6406" width="9.5703125" style="3" customWidth="1"/>
    <col min="6407" max="6407" width="10.140625" style="3" customWidth="1"/>
    <col min="6408" max="6408" width="8.140625" style="3" customWidth="1"/>
    <col min="6409" max="6409" width="8.42578125" style="3" customWidth="1"/>
    <col min="6410" max="6410" width="40.5703125" style="3" customWidth="1"/>
    <col min="6411" max="6411" width="11.42578125" style="3" customWidth="1"/>
    <col min="6412" max="6412" width="9.5703125" style="3" customWidth="1"/>
    <col min="6413" max="6413" width="11.5703125" style="3" customWidth="1"/>
    <col min="6414" max="6414" width="2.85546875" style="3" customWidth="1"/>
    <col min="6415" max="6417" width="14.5703125" style="3" customWidth="1"/>
    <col min="6418" max="6651" width="33.140625" style="3"/>
    <col min="6652" max="6652" width="8" style="3" customWidth="1"/>
    <col min="6653" max="6653" width="6" style="3" customWidth="1"/>
    <col min="6654" max="6654" width="4.140625" style="3" customWidth="1"/>
    <col min="6655" max="6655" width="11.140625" style="3" customWidth="1"/>
    <col min="6656" max="6656" width="40.42578125" style="3" customWidth="1"/>
    <col min="6657" max="6658" width="0" style="3" hidden="1" customWidth="1"/>
    <col min="6659" max="6659" width="33.140625" style="3"/>
    <col min="6660" max="6660" width="22.140625" style="3" customWidth="1"/>
    <col min="6661" max="6661" width="19.5703125" style="3" customWidth="1"/>
    <col min="6662" max="6662" width="9.5703125" style="3" customWidth="1"/>
    <col min="6663" max="6663" width="10.140625" style="3" customWidth="1"/>
    <col min="6664" max="6664" width="8.140625" style="3" customWidth="1"/>
    <col min="6665" max="6665" width="8.42578125" style="3" customWidth="1"/>
    <col min="6666" max="6666" width="40.5703125" style="3" customWidth="1"/>
    <col min="6667" max="6667" width="11.42578125" style="3" customWidth="1"/>
    <col min="6668" max="6668" width="9.5703125" style="3" customWidth="1"/>
    <col min="6669" max="6669" width="11.5703125" style="3" customWidth="1"/>
    <col min="6670" max="6670" width="2.85546875" style="3" customWidth="1"/>
    <col min="6671" max="6673" width="14.5703125" style="3" customWidth="1"/>
    <col min="6674" max="6907" width="33.140625" style="3"/>
    <col min="6908" max="6908" width="8" style="3" customWidth="1"/>
    <col min="6909" max="6909" width="6" style="3" customWidth="1"/>
    <col min="6910" max="6910" width="4.140625" style="3" customWidth="1"/>
    <col min="6911" max="6911" width="11.140625" style="3" customWidth="1"/>
    <col min="6912" max="6912" width="40.42578125" style="3" customWidth="1"/>
    <col min="6913" max="6914" width="0" style="3" hidden="1" customWidth="1"/>
    <col min="6915" max="6915" width="33.140625" style="3"/>
    <col min="6916" max="6916" width="22.140625" style="3" customWidth="1"/>
    <col min="6917" max="6917" width="19.5703125" style="3" customWidth="1"/>
    <col min="6918" max="6918" width="9.5703125" style="3" customWidth="1"/>
    <col min="6919" max="6919" width="10.140625" style="3" customWidth="1"/>
    <col min="6920" max="6920" width="8.140625" style="3" customWidth="1"/>
    <col min="6921" max="6921" width="8.42578125" style="3" customWidth="1"/>
    <col min="6922" max="6922" width="40.5703125" style="3" customWidth="1"/>
    <col min="6923" max="6923" width="11.42578125" style="3" customWidth="1"/>
    <col min="6924" max="6924" width="9.5703125" style="3" customWidth="1"/>
    <col min="6925" max="6925" width="11.5703125" style="3" customWidth="1"/>
    <col min="6926" max="6926" width="2.85546875" style="3" customWidth="1"/>
    <col min="6927" max="6929" width="14.5703125" style="3" customWidth="1"/>
    <col min="6930" max="7163" width="33.140625" style="3"/>
    <col min="7164" max="7164" width="8" style="3" customWidth="1"/>
    <col min="7165" max="7165" width="6" style="3" customWidth="1"/>
    <col min="7166" max="7166" width="4.140625" style="3" customWidth="1"/>
    <col min="7167" max="7167" width="11.140625" style="3" customWidth="1"/>
    <col min="7168" max="7168" width="40.42578125" style="3" customWidth="1"/>
    <col min="7169" max="7170" width="0" style="3" hidden="1" customWidth="1"/>
    <col min="7171" max="7171" width="33.140625" style="3"/>
    <col min="7172" max="7172" width="22.140625" style="3" customWidth="1"/>
    <col min="7173" max="7173" width="19.5703125" style="3" customWidth="1"/>
    <col min="7174" max="7174" width="9.5703125" style="3" customWidth="1"/>
    <col min="7175" max="7175" width="10.140625" style="3" customWidth="1"/>
    <col min="7176" max="7176" width="8.140625" style="3" customWidth="1"/>
    <col min="7177" max="7177" width="8.42578125" style="3" customWidth="1"/>
    <col min="7178" max="7178" width="40.5703125" style="3" customWidth="1"/>
    <col min="7179" max="7179" width="11.42578125" style="3" customWidth="1"/>
    <col min="7180" max="7180" width="9.5703125" style="3" customWidth="1"/>
    <col min="7181" max="7181" width="11.5703125" style="3" customWidth="1"/>
    <col min="7182" max="7182" width="2.85546875" style="3" customWidth="1"/>
    <col min="7183" max="7185" width="14.5703125" style="3" customWidth="1"/>
    <col min="7186" max="7419" width="33.140625" style="3"/>
    <col min="7420" max="7420" width="8" style="3" customWidth="1"/>
    <col min="7421" max="7421" width="6" style="3" customWidth="1"/>
    <col min="7422" max="7422" width="4.140625" style="3" customWidth="1"/>
    <col min="7423" max="7423" width="11.140625" style="3" customWidth="1"/>
    <col min="7424" max="7424" width="40.42578125" style="3" customWidth="1"/>
    <col min="7425" max="7426" width="0" style="3" hidden="1" customWidth="1"/>
    <col min="7427" max="7427" width="33.140625" style="3"/>
    <col min="7428" max="7428" width="22.140625" style="3" customWidth="1"/>
    <col min="7429" max="7429" width="19.5703125" style="3" customWidth="1"/>
    <col min="7430" max="7430" width="9.5703125" style="3" customWidth="1"/>
    <col min="7431" max="7431" width="10.140625" style="3" customWidth="1"/>
    <col min="7432" max="7432" width="8.140625" style="3" customWidth="1"/>
    <col min="7433" max="7433" width="8.42578125" style="3" customWidth="1"/>
    <col min="7434" max="7434" width="40.5703125" style="3" customWidth="1"/>
    <col min="7435" max="7435" width="11.42578125" style="3" customWidth="1"/>
    <col min="7436" max="7436" width="9.5703125" style="3" customWidth="1"/>
    <col min="7437" max="7437" width="11.5703125" style="3" customWidth="1"/>
    <col min="7438" max="7438" width="2.85546875" style="3" customWidth="1"/>
    <col min="7439" max="7441" width="14.5703125" style="3" customWidth="1"/>
    <col min="7442" max="7675" width="33.140625" style="3"/>
    <col min="7676" max="7676" width="8" style="3" customWidth="1"/>
    <col min="7677" max="7677" width="6" style="3" customWidth="1"/>
    <col min="7678" max="7678" width="4.140625" style="3" customWidth="1"/>
    <col min="7679" max="7679" width="11.140625" style="3" customWidth="1"/>
    <col min="7680" max="7680" width="40.42578125" style="3" customWidth="1"/>
    <col min="7681" max="7682" width="0" style="3" hidden="1" customWidth="1"/>
    <col min="7683" max="7683" width="33.140625" style="3"/>
    <col min="7684" max="7684" width="22.140625" style="3" customWidth="1"/>
    <col min="7685" max="7685" width="19.5703125" style="3" customWidth="1"/>
    <col min="7686" max="7686" width="9.5703125" style="3" customWidth="1"/>
    <col min="7687" max="7687" width="10.140625" style="3" customWidth="1"/>
    <col min="7688" max="7688" width="8.140625" style="3" customWidth="1"/>
    <col min="7689" max="7689" width="8.42578125" style="3" customWidth="1"/>
    <col min="7690" max="7690" width="40.5703125" style="3" customWidth="1"/>
    <col min="7691" max="7691" width="11.42578125" style="3" customWidth="1"/>
    <col min="7692" max="7692" width="9.5703125" style="3" customWidth="1"/>
    <col min="7693" max="7693" width="11.5703125" style="3" customWidth="1"/>
    <col min="7694" max="7694" width="2.85546875" style="3" customWidth="1"/>
    <col min="7695" max="7697" width="14.5703125" style="3" customWidth="1"/>
    <col min="7698" max="7931" width="33.140625" style="3"/>
    <col min="7932" max="7932" width="8" style="3" customWidth="1"/>
    <col min="7933" max="7933" width="6" style="3" customWidth="1"/>
    <col min="7934" max="7934" width="4.140625" style="3" customWidth="1"/>
    <col min="7935" max="7935" width="11.140625" style="3" customWidth="1"/>
    <col min="7936" max="7936" width="40.42578125" style="3" customWidth="1"/>
    <col min="7937" max="7938" width="0" style="3" hidden="1" customWidth="1"/>
    <col min="7939" max="7939" width="33.140625" style="3"/>
    <col min="7940" max="7940" width="22.140625" style="3" customWidth="1"/>
    <col min="7941" max="7941" width="19.5703125" style="3" customWidth="1"/>
    <col min="7942" max="7942" width="9.5703125" style="3" customWidth="1"/>
    <col min="7943" max="7943" width="10.140625" style="3" customWidth="1"/>
    <col min="7944" max="7944" width="8.140625" style="3" customWidth="1"/>
    <col min="7945" max="7945" width="8.42578125" style="3" customWidth="1"/>
    <col min="7946" max="7946" width="40.5703125" style="3" customWidth="1"/>
    <col min="7947" max="7947" width="11.42578125" style="3" customWidth="1"/>
    <col min="7948" max="7948" width="9.5703125" style="3" customWidth="1"/>
    <col min="7949" max="7949" width="11.5703125" style="3" customWidth="1"/>
    <col min="7950" max="7950" width="2.85546875" style="3" customWidth="1"/>
    <col min="7951" max="7953" width="14.5703125" style="3" customWidth="1"/>
    <col min="7954" max="8187" width="33.140625" style="3"/>
    <col min="8188" max="8188" width="8" style="3" customWidth="1"/>
    <col min="8189" max="8189" width="6" style="3" customWidth="1"/>
    <col min="8190" max="8190" width="4.140625" style="3" customWidth="1"/>
    <col min="8191" max="8191" width="11.140625" style="3" customWidth="1"/>
    <col min="8192" max="8192" width="40.42578125" style="3" customWidth="1"/>
    <col min="8193" max="8194" width="0" style="3" hidden="1" customWidth="1"/>
    <col min="8195" max="8195" width="33.140625" style="3"/>
    <col min="8196" max="8196" width="22.140625" style="3" customWidth="1"/>
    <col min="8197" max="8197" width="19.5703125" style="3" customWidth="1"/>
    <col min="8198" max="8198" width="9.5703125" style="3" customWidth="1"/>
    <col min="8199" max="8199" width="10.140625" style="3" customWidth="1"/>
    <col min="8200" max="8200" width="8.140625" style="3" customWidth="1"/>
    <col min="8201" max="8201" width="8.42578125" style="3" customWidth="1"/>
    <col min="8202" max="8202" width="40.5703125" style="3" customWidth="1"/>
    <col min="8203" max="8203" width="11.42578125" style="3" customWidth="1"/>
    <col min="8204" max="8204" width="9.5703125" style="3" customWidth="1"/>
    <col min="8205" max="8205" width="11.5703125" style="3" customWidth="1"/>
    <col min="8206" max="8206" width="2.85546875" style="3" customWidth="1"/>
    <col min="8207" max="8209" width="14.5703125" style="3" customWidth="1"/>
    <col min="8210" max="8443" width="33.140625" style="3"/>
    <col min="8444" max="8444" width="8" style="3" customWidth="1"/>
    <col min="8445" max="8445" width="6" style="3" customWidth="1"/>
    <col min="8446" max="8446" width="4.140625" style="3" customWidth="1"/>
    <col min="8447" max="8447" width="11.140625" style="3" customWidth="1"/>
    <col min="8448" max="8448" width="40.42578125" style="3" customWidth="1"/>
    <col min="8449" max="8450" width="0" style="3" hidden="1" customWidth="1"/>
    <col min="8451" max="8451" width="33.140625" style="3"/>
    <col min="8452" max="8452" width="22.140625" style="3" customWidth="1"/>
    <col min="8453" max="8453" width="19.5703125" style="3" customWidth="1"/>
    <col min="8454" max="8454" width="9.5703125" style="3" customWidth="1"/>
    <col min="8455" max="8455" width="10.140625" style="3" customWidth="1"/>
    <col min="8456" max="8456" width="8.140625" style="3" customWidth="1"/>
    <col min="8457" max="8457" width="8.42578125" style="3" customWidth="1"/>
    <col min="8458" max="8458" width="40.5703125" style="3" customWidth="1"/>
    <col min="8459" max="8459" width="11.42578125" style="3" customWidth="1"/>
    <col min="8460" max="8460" width="9.5703125" style="3" customWidth="1"/>
    <col min="8461" max="8461" width="11.5703125" style="3" customWidth="1"/>
    <col min="8462" max="8462" width="2.85546875" style="3" customWidth="1"/>
    <col min="8463" max="8465" width="14.5703125" style="3" customWidth="1"/>
    <col min="8466" max="8699" width="33.140625" style="3"/>
    <col min="8700" max="8700" width="8" style="3" customWidth="1"/>
    <col min="8701" max="8701" width="6" style="3" customWidth="1"/>
    <col min="8702" max="8702" width="4.140625" style="3" customWidth="1"/>
    <col min="8703" max="8703" width="11.140625" style="3" customWidth="1"/>
    <col min="8704" max="8704" width="40.42578125" style="3" customWidth="1"/>
    <col min="8705" max="8706" width="0" style="3" hidden="1" customWidth="1"/>
    <col min="8707" max="8707" width="33.140625" style="3"/>
    <col min="8708" max="8708" width="22.140625" style="3" customWidth="1"/>
    <col min="8709" max="8709" width="19.5703125" style="3" customWidth="1"/>
    <col min="8710" max="8710" width="9.5703125" style="3" customWidth="1"/>
    <col min="8711" max="8711" width="10.140625" style="3" customWidth="1"/>
    <col min="8712" max="8712" width="8.140625" style="3" customWidth="1"/>
    <col min="8713" max="8713" width="8.42578125" style="3" customWidth="1"/>
    <col min="8714" max="8714" width="40.5703125" style="3" customWidth="1"/>
    <col min="8715" max="8715" width="11.42578125" style="3" customWidth="1"/>
    <col min="8716" max="8716" width="9.5703125" style="3" customWidth="1"/>
    <col min="8717" max="8717" width="11.5703125" style="3" customWidth="1"/>
    <col min="8718" max="8718" width="2.85546875" style="3" customWidth="1"/>
    <col min="8719" max="8721" width="14.5703125" style="3" customWidth="1"/>
    <col min="8722" max="8955" width="33.140625" style="3"/>
    <col min="8956" max="8956" width="8" style="3" customWidth="1"/>
    <col min="8957" max="8957" width="6" style="3" customWidth="1"/>
    <col min="8958" max="8958" width="4.140625" style="3" customWidth="1"/>
    <col min="8959" max="8959" width="11.140625" style="3" customWidth="1"/>
    <col min="8960" max="8960" width="40.42578125" style="3" customWidth="1"/>
    <col min="8961" max="8962" width="0" style="3" hidden="1" customWidth="1"/>
    <col min="8963" max="8963" width="33.140625" style="3"/>
    <col min="8964" max="8964" width="22.140625" style="3" customWidth="1"/>
    <col min="8965" max="8965" width="19.5703125" style="3" customWidth="1"/>
    <col min="8966" max="8966" width="9.5703125" style="3" customWidth="1"/>
    <col min="8967" max="8967" width="10.140625" style="3" customWidth="1"/>
    <col min="8968" max="8968" width="8.140625" style="3" customWidth="1"/>
    <col min="8969" max="8969" width="8.42578125" style="3" customWidth="1"/>
    <col min="8970" max="8970" width="40.5703125" style="3" customWidth="1"/>
    <col min="8971" max="8971" width="11.42578125" style="3" customWidth="1"/>
    <col min="8972" max="8972" width="9.5703125" style="3" customWidth="1"/>
    <col min="8973" max="8973" width="11.5703125" style="3" customWidth="1"/>
    <col min="8974" max="8974" width="2.85546875" style="3" customWidth="1"/>
    <col min="8975" max="8977" width="14.5703125" style="3" customWidth="1"/>
    <col min="8978" max="9211" width="33.140625" style="3"/>
    <col min="9212" max="9212" width="8" style="3" customWidth="1"/>
    <col min="9213" max="9213" width="6" style="3" customWidth="1"/>
    <col min="9214" max="9214" width="4.140625" style="3" customWidth="1"/>
    <col min="9215" max="9215" width="11.140625" style="3" customWidth="1"/>
    <col min="9216" max="9216" width="40.42578125" style="3" customWidth="1"/>
    <col min="9217" max="9218" width="0" style="3" hidden="1" customWidth="1"/>
    <col min="9219" max="9219" width="33.140625" style="3"/>
    <col min="9220" max="9220" width="22.140625" style="3" customWidth="1"/>
    <col min="9221" max="9221" width="19.5703125" style="3" customWidth="1"/>
    <col min="9222" max="9222" width="9.5703125" style="3" customWidth="1"/>
    <col min="9223" max="9223" width="10.140625" style="3" customWidth="1"/>
    <col min="9224" max="9224" width="8.140625" style="3" customWidth="1"/>
    <col min="9225" max="9225" width="8.42578125" style="3" customWidth="1"/>
    <col min="9226" max="9226" width="40.5703125" style="3" customWidth="1"/>
    <col min="9227" max="9227" width="11.42578125" style="3" customWidth="1"/>
    <col min="9228" max="9228" width="9.5703125" style="3" customWidth="1"/>
    <col min="9229" max="9229" width="11.5703125" style="3" customWidth="1"/>
    <col min="9230" max="9230" width="2.85546875" style="3" customWidth="1"/>
    <col min="9231" max="9233" width="14.5703125" style="3" customWidth="1"/>
    <col min="9234" max="9467" width="33.140625" style="3"/>
    <col min="9468" max="9468" width="8" style="3" customWidth="1"/>
    <col min="9469" max="9469" width="6" style="3" customWidth="1"/>
    <col min="9470" max="9470" width="4.140625" style="3" customWidth="1"/>
    <col min="9471" max="9471" width="11.140625" style="3" customWidth="1"/>
    <col min="9472" max="9472" width="40.42578125" style="3" customWidth="1"/>
    <col min="9473" max="9474" width="0" style="3" hidden="1" customWidth="1"/>
    <col min="9475" max="9475" width="33.140625" style="3"/>
    <col min="9476" max="9476" width="22.140625" style="3" customWidth="1"/>
    <col min="9477" max="9477" width="19.5703125" style="3" customWidth="1"/>
    <col min="9478" max="9478" width="9.5703125" style="3" customWidth="1"/>
    <col min="9479" max="9479" width="10.140625" style="3" customWidth="1"/>
    <col min="9480" max="9480" width="8.140625" style="3" customWidth="1"/>
    <col min="9481" max="9481" width="8.42578125" style="3" customWidth="1"/>
    <col min="9482" max="9482" width="40.5703125" style="3" customWidth="1"/>
    <col min="9483" max="9483" width="11.42578125" style="3" customWidth="1"/>
    <col min="9484" max="9484" width="9.5703125" style="3" customWidth="1"/>
    <col min="9485" max="9485" width="11.5703125" style="3" customWidth="1"/>
    <col min="9486" max="9486" width="2.85546875" style="3" customWidth="1"/>
    <col min="9487" max="9489" width="14.5703125" style="3" customWidth="1"/>
    <col min="9490" max="9723" width="33.140625" style="3"/>
    <col min="9724" max="9724" width="8" style="3" customWidth="1"/>
    <col min="9725" max="9725" width="6" style="3" customWidth="1"/>
    <col min="9726" max="9726" width="4.140625" style="3" customWidth="1"/>
    <col min="9727" max="9727" width="11.140625" style="3" customWidth="1"/>
    <col min="9728" max="9728" width="40.42578125" style="3" customWidth="1"/>
    <col min="9729" max="9730" width="0" style="3" hidden="1" customWidth="1"/>
    <col min="9731" max="9731" width="33.140625" style="3"/>
    <col min="9732" max="9732" width="22.140625" style="3" customWidth="1"/>
    <col min="9733" max="9733" width="19.5703125" style="3" customWidth="1"/>
    <col min="9734" max="9734" width="9.5703125" style="3" customWidth="1"/>
    <col min="9735" max="9735" width="10.140625" style="3" customWidth="1"/>
    <col min="9736" max="9736" width="8.140625" style="3" customWidth="1"/>
    <col min="9737" max="9737" width="8.42578125" style="3" customWidth="1"/>
    <col min="9738" max="9738" width="40.5703125" style="3" customWidth="1"/>
    <col min="9739" max="9739" width="11.42578125" style="3" customWidth="1"/>
    <col min="9740" max="9740" width="9.5703125" style="3" customWidth="1"/>
    <col min="9741" max="9741" width="11.5703125" style="3" customWidth="1"/>
    <col min="9742" max="9742" width="2.85546875" style="3" customWidth="1"/>
    <col min="9743" max="9745" width="14.5703125" style="3" customWidth="1"/>
    <col min="9746" max="9979" width="33.140625" style="3"/>
    <col min="9980" max="9980" width="8" style="3" customWidth="1"/>
    <col min="9981" max="9981" width="6" style="3" customWidth="1"/>
    <col min="9982" max="9982" width="4.140625" style="3" customWidth="1"/>
    <col min="9983" max="9983" width="11.140625" style="3" customWidth="1"/>
    <col min="9984" max="9984" width="40.42578125" style="3" customWidth="1"/>
    <col min="9985" max="9986" width="0" style="3" hidden="1" customWidth="1"/>
    <col min="9987" max="9987" width="33.140625" style="3"/>
    <col min="9988" max="9988" width="22.140625" style="3" customWidth="1"/>
    <col min="9989" max="9989" width="19.5703125" style="3" customWidth="1"/>
    <col min="9990" max="9990" width="9.5703125" style="3" customWidth="1"/>
    <col min="9991" max="9991" width="10.140625" style="3" customWidth="1"/>
    <col min="9992" max="9992" width="8.140625" style="3" customWidth="1"/>
    <col min="9993" max="9993" width="8.42578125" style="3" customWidth="1"/>
    <col min="9994" max="9994" width="40.5703125" style="3" customWidth="1"/>
    <col min="9995" max="9995" width="11.42578125" style="3" customWidth="1"/>
    <col min="9996" max="9996" width="9.5703125" style="3" customWidth="1"/>
    <col min="9997" max="9997" width="11.5703125" style="3" customWidth="1"/>
    <col min="9998" max="9998" width="2.85546875" style="3" customWidth="1"/>
    <col min="9999" max="10001" width="14.5703125" style="3" customWidth="1"/>
    <col min="10002" max="10235" width="33.140625" style="3"/>
    <col min="10236" max="10236" width="8" style="3" customWidth="1"/>
    <col min="10237" max="10237" width="6" style="3" customWidth="1"/>
    <col min="10238" max="10238" width="4.140625" style="3" customWidth="1"/>
    <col min="10239" max="10239" width="11.140625" style="3" customWidth="1"/>
    <col min="10240" max="10240" width="40.42578125" style="3" customWidth="1"/>
    <col min="10241" max="10242" width="0" style="3" hidden="1" customWidth="1"/>
    <col min="10243" max="10243" width="33.140625" style="3"/>
    <col min="10244" max="10244" width="22.140625" style="3" customWidth="1"/>
    <col min="10245" max="10245" width="19.5703125" style="3" customWidth="1"/>
    <col min="10246" max="10246" width="9.5703125" style="3" customWidth="1"/>
    <col min="10247" max="10247" width="10.140625" style="3" customWidth="1"/>
    <col min="10248" max="10248" width="8.140625" style="3" customWidth="1"/>
    <col min="10249" max="10249" width="8.42578125" style="3" customWidth="1"/>
    <col min="10250" max="10250" width="40.5703125" style="3" customWidth="1"/>
    <col min="10251" max="10251" width="11.42578125" style="3" customWidth="1"/>
    <col min="10252" max="10252" width="9.5703125" style="3" customWidth="1"/>
    <col min="10253" max="10253" width="11.5703125" style="3" customWidth="1"/>
    <col min="10254" max="10254" width="2.85546875" style="3" customWidth="1"/>
    <col min="10255" max="10257" width="14.5703125" style="3" customWidth="1"/>
    <col min="10258" max="10491" width="33.140625" style="3"/>
    <col min="10492" max="10492" width="8" style="3" customWidth="1"/>
    <col min="10493" max="10493" width="6" style="3" customWidth="1"/>
    <col min="10494" max="10494" width="4.140625" style="3" customWidth="1"/>
    <col min="10495" max="10495" width="11.140625" style="3" customWidth="1"/>
    <col min="10496" max="10496" width="40.42578125" style="3" customWidth="1"/>
    <col min="10497" max="10498" width="0" style="3" hidden="1" customWidth="1"/>
    <col min="10499" max="10499" width="33.140625" style="3"/>
    <col min="10500" max="10500" width="22.140625" style="3" customWidth="1"/>
    <col min="10501" max="10501" width="19.5703125" style="3" customWidth="1"/>
    <col min="10502" max="10502" width="9.5703125" style="3" customWidth="1"/>
    <col min="10503" max="10503" width="10.140625" style="3" customWidth="1"/>
    <col min="10504" max="10504" width="8.140625" style="3" customWidth="1"/>
    <col min="10505" max="10505" width="8.42578125" style="3" customWidth="1"/>
    <col min="10506" max="10506" width="40.5703125" style="3" customWidth="1"/>
    <col min="10507" max="10507" width="11.42578125" style="3" customWidth="1"/>
    <col min="10508" max="10508" width="9.5703125" style="3" customWidth="1"/>
    <col min="10509" max="10509" width="11.5703125" style="3" customWidth="1"/>
    <col min="10510" max="10510" width="2.85546875" style="3" customWidth="1"/>
    <col min="10511" max="10513" width="14.5703125" style="3" customWidth="1"/>
    <col min="10514" max="10747" width="33.140625" style="3"/>
    <col min="10748" max="10748" width="8" style="3" customWidth="1"/>
    <col min="10749" max="10749" width="6" style="3" customWidth="1"/>
    <col min="10750" max="10750" width="4.140625" style="3" customWidth="1"/>
    <col min="10751" max="10751" width="11.140625" style="3" customWidth="1"/>
    <col min="10752" max="10752" width="40.42578125" style="3" customWidth="1"/>
    <col min="10753" max="10754" width="0" style="3" hidden="1" customWidth="1"/>
    <col min="10755" max="10755" width="33.140625" style="3"/>
    <col min="10756" max="10756" width="22.140625" style="3" customWidth="1"/>
    <col min="10757" max="10757" width="19.5703125" style="3" customWidth="1"/>
    <col min="10758" max="10758" width="9.5703125" style="3" customWidth="1"/>
    <col min="10759" max="10759" width="10.140625" style="3" customWidth="1"/>
    <col min="10760" max="10760" width="8.140625" style="3" customWidth="1"/>
    <col min="10761" max="10761" width="8.42578125" style="3" customWidth="1"/>
    <col min="10762" max="10762" width="40.5703125" style="3" customWidth="1"/>
    <col min="10763" max="10763" width="11.42578125" style="3" customWidth="1"/>
    <col min="10764" max="10764" width="9.5703125" style="3" customWidth="1"/>
    <col min="10765" max="10765" width="11.5703125" style="3" customWidth="1"/>
    <col min="10766" max="10766" width="2.85546875" style="3" customWidth="1"/>
    <col min="10767" max="10769" width="14.5703125" style="3" customWidth="1"/>
    <col min="10770" max="11003" width="33.140625" style="3"/>
    <col min="11004" max="11004" width="8" style="3" customWidth="1"/>
    <col min="11005" max="11005" width="6" style="3" customWidth="1"/>
    <col min="11006" max="11006" width="4.140625" style="3" customWidth="1"/>
    <col min="11007" max="11007" width="11.140625" style="3" customWidth="1"/>
    <col min="11008" max="11008" width="40.42578125" style="3" customWidth="1"/>
    <col min="11009" max="11010" width="0" style="3" hidden="1" customWidth="1"/>
    <col min="11011" max="11011" width="33.140625" style="3"/>
    <col min="11012" max="11012" width="22.140625" style="3" customWidth="1"/>
    <col min="11013" max="11013" width="19.5703125" style="3" customWidth="1"/>
    <col min="11014" max="11014" width="9.5703125" style="3" customWidth="1"/>
    <col min="11015" max="11015" width="10.140625" style="3" customWidth="1"/>
    <col min="11016" max="11016" width="8.140625" style="3" customWidth="1"/>
    <col min="11017" max="11017" width="8.42578125" style="3" customWidth="1"/>
    <col min="11018" max="11018" width="40.5703125" style="3" customWidth="1"/>
    <col min="11019" max="11019" width="11.42578125" style="3" customWidth="1"/>
    <col min="11020" max="11020" width="9.5703125" style="3" customWidth="1"/>
    <col min="11021" max="11021" width="11.5703125" style="3" customWidth="1"/>
    <col min="11022" max="11022" width="2.85546875" style="3" customWidth="1"/>
    <col min="11023" max="11025" width="14.5703125" style="3" customWidth="1"/>
    <col min="11026" max="11259" width="33.140625" style="3"/>
    <col min="11260" max="11260" width="8" style="3" customWidth="1"/>
    <col min="11261" max="11261" width="6" style="3" customWidth="1"/>
    <col min="11262" max="11262" width="4.140625" style="3" customWidth="1"/>
    <col min="11263" max="11263" width="11.140625" style="3" customWidth="1"/>
    <col min="11264" max="11264" width="40.42578125" style="3" customWidth="1"/>
    <col min="11265" max="11266" width="0" style="3" hidden="1" customWidth="1"/>
    <col min="11267" max="11267" width="33.140625" style="3"/>
    <col min="11268" max="11268" width="22.140625" style="3" customWidth="1"/>
    <col min="11269" max="11269" width="19.5703125" style="3" customWidth="1"/>
    <col min="11270" max="11270" width="9.5703125" style="3" customWidth="1"/>
    <col min="11271" max="11271" width="10.140625" style="3" customWidth="1"/>
    <col min="11272" max="11272" width="8.140625" style="3" customWidth="1"/>
    <col min="11273" max="11273" width="8.42578125" style="3" customWidth="1"/>
    <col min="11274" max="11274" width="40.5703125" style="3" customWidth="1"/>
    <col min="11275" max="11275" width="11.42578125" style="3" customWidth="1"/>
    <col min="11276" max="11276" width="9.5703125" style="3" customWidth="1"/>
    <col min="11277" max="11277" width="11.5703125" style="3" customWidth="1"/>
    <col min="11278" max="11278" width="2.85546875" style="3" customWidth="1"/>
    <col min="11279" max="11281" width="14.5703125" style="3" customWidth="1"/>
    <col min="11282" max="11515" width="33.140625" style="3"/>
    <col min="11516" max="11516" width="8" style="3" customWidth="1"/>
    <col min="11517" max="11517" width="6" style="3" customWidth="1"/>
    <col min="11518" max="11518" width="4.140625" style="3" customWidth="1"/>
    <col min="11519" max="11519" width="11.140625" style="3" customWidth="1"/>
    <col min="11520" max="11520" width="40.42578125" style="3" customWidth="1"/>
    <col min="11521" max="11522" width="0" style="3" hidden="1" customWidth="1"/>
    <col min="11523" max="11523" width="33.140625" style="3"/>
    <col min="11524" max="11524" width="22.140625" style="3" customWidth="1"/>
    <col min="11525" max="11525" width="19.5703125" style="3" customWidth="1"/>
    <col min="11526" max="11526" width="9.5703125" style="3" customWidth="1"/>
    <col min="11527" max="11527" width="10.140625" style="3" customWidth="1"/>
    <col min="11528" max="11528" width="8.140625" style="3" customWidth="1"/>
    <col min="11529" max="11529" width="8.42578125" style="3" customWidth="1"/>
    <col min="11530" max="11530" width="40.5703125" style="3" customWidth="1"/>
    <col min="11531" max="11531" width="11.42578125" style="3" customWidth="1"/>
    <col min="11532" max="11532" width="9.5703125" style="3" customWidth="1"/>
    <col min="11533" max="11533" width="11.5703125" style="3" customWidth="1"/>
    <col min="11534" max="11534" width="2.85546875" style="3" customWidth="1"/>
    <col min="11535" max="11537" width="14.5703125" style="3" customWidth="1"/>
    <col min="11538" max="11771" width="33.140625" style="3"/>
    <col min="11772" max="11772" width="8" style="3" customWidth="1"/>
    <col min="11773" max="11773" width="6" style="3" customWidth="1"/>
    <col min="11774" max="11774" width="4.140625" style="3" customWidth="1"/>
    <col min="11775" max="11775" width="11.140625" style="3" customWidth="1"/>
    <col min="11776" max="11776" width="40.42578125" style="3" customWidth="1"/>
    <col min="11777" max="11778" width="0" style="3" hidden="1" customWidth="1"/>
    <col min="11779" max="11779" width="33.140625" style="3"/>
    <col min="11780" max="11780" width="22.140625" style="3" customWidth="1"/>
    <col min="11781" max="11781" width="19.5703125" style="3" customWidth="1"/>
    <col min="11782" max="11782" width="9.5703125" style="3" customWidth="1"/>
    <col min="11783" max="11783" width="10.140625" style="3" customWidth="1"/>
    <col min="11784" max="11784" width="8.140625" style="3" customWidth="1"/>
    <col min="11785" max="11785" width="8.42578125" style="3" customWidth="1"/>
    <col min="11786" max="11786" width="40.5703125" style="3" customWidth="1"/>
    <col min="11787" max="11787" width="11.42578125" style="3" customWidth="1"/>
    <col min="11788" max="11788" width="9.5703125" style="3" customWidth="1"/>
    <col min="11789" max="11789" width="11.5703125" style="3" customWidth="1"/>
    <col min="11790" max="11790" width="2.85546875" style="3" customWidth="1"/>
    <col min="11791" max="11793" width="14.5703125" style="3" customWidth="1"/>
    <col min="11794" max="12027" width="33.140625" style="3"/>
    <col min="12028" max="12028" width="8" style="3" customWidth="1"/>
    <col min="12029" max="12029" width="6" style="3" customWidth="1"/>
    <col min="12030" max="12030" width="4.140625" style="3" customWidth="1"/>
    <col min="12031" max="12031" width="11.140625" style="3" customWidth="1"/>
    <col min="12032" max="12032" width="40.42578125" style="3" customWidth="1"/>
    <col min="12033" max="12034" width="0" style="3" hidden="1" customWidth="1"/>
    <col min="12035" max="12035" width="33.140625" style="3"/>
    <col min="12036" max="12036" width="22.140625" style="3" customWidth="1"/>
    <col min="12037" max="12037" width="19.5703125" style="3" customWidth="1"/>
    <col min="12038" max="12038" width="9.5703125" style="3" customWidth="1"/>
    <col min="12039" max="12039" width="10.140625" style="3" customWidth="1"/>
    <col min="12040" max="12040" width="8.140625" style="3" customWidth="1"/>
    <col min="12041" max="12041" width="8.42578125" style="3" customWidth="1"/>
    <col min="12042" max="12042" width="40.5703125" style="3" customWidth="1"/>
    <col min="12043" max="12043" width="11.42578125" style="3" customWidth="1"/>
    <col min="12044" max="12044" width="9.5703125" style="3" customWidth="1"/>
    <col min="12045" max="12045" width="11.5703125" style="3" customWidth="1"/>
    <col min="12046" max="12046" width="2.85546875" style="3" customWidth="1"/>
    <col min="12047" max="12049" width="14.5703125" style="3" customWidth="1"/>
    <col min="12050" max="12283" width="33.140625" style="3"/>
    <col min="12284" max="12284" width="8" style="3" customWidth="1"/>
    <col min="12285" max="12285" width="6" style="3" customWidth="1"/>
    <col min="12286" max="12286" width="4.140625" style="3" customWidth="1"/>
    <col min="12287" max="12287" width="11.140625" style="3" customWidth="1"/>
    <col min="12288" max="12288" width="40.42578125" style="3" customWidth="1"/>
    <col min="12289" max="12290" width="0" style="3" hidden="1" customWidth="1"/>
    <col min="12291" max="12291" width="33.140625" style="3"/>
    <col min="12292" max="12292" width="22.140625" style="3" customWidth="1"/>
    <col min="12293" max="12293" width="19.5703125" style="3" customWidth="1"/>
    <col min="12294" max="12294" width="9.5703125" style="3" customWidth="1"/>
    <col min="12295" max="12295" width="10.140625" style="3" customWidth="1"/>
    <col min="12296" max="12296" width="8.140625" style="3" customWidth="1"/>
    <col min="12297" max="12297" width="8.42578125" style="3" customWidth="1"/>
    <col min="12298" max="12298" width="40.5703125" style="3" customWidth="1"/>
    <col min="12299" max="12299" width="11.42578125" style="3" customWidth="1"/>
    <col min="12300" max="12300" width="9.5703125" style="3" customWidth="1"/>
    <col min="12301" max="12301" width="11.5703125" style="3" customWidth="1"/>
    <col min="12302" max="12302" width="2.85546875" style="3" customWidth="1"/>
    <col min="12303" max="12305" width="14.5703125" style="3" customWidth="1"/>
    <col min="12306" max="12539" width="33.140625" style="3"/>
    <col min="12540" max="12540" width="8" style="3" customWidth="1"/>
    <col min="12541" max="12541" width="6" style="3" customWidth="1"/>
    <col min="12542" max="12542" width="4.140625" style="3" customWidth="1"/>
    <col min="12543" max="12543" width="11.140625" style="3" customWidth="1"/>
    <col min="12544" max="12544" width="40.42578125" style="3" customWidth="1"/>
    <col min="12545" max="12546" width="0" style="3" hidden="1" customWidth="1"/>
    <col min="12547" max="12547" width="33.140625" style="3"/>
    <col min="12548" max="12548" width="22.140625" style="3" customWidth="1"/>
    <col min="12549" max="12549" width="19.5703125" style="3" customWidth="1"/>
    <col min="12550" max="12550" width="9.5703125" style="3" customWidth="1"/>
    <col min="12551" max="12551" width="10.140625" style="3" customWidth="1"/>
    <col min="12552" max="12552" width="8.140625" style="3" customWidth="1"/>
    <col min="12553" max="12553" width="8.42578125" style="3" customWidth="1"/>
    <col min="12554" max="12554" width="40.5703125" style="3" customWidth="1"/>
    <col min="12555" max="12555" width="11.42578125" style="3" customWidth="1"/>
    <col min="12556" max="12556" width="9.5703125" style="3" customWidth="1"/>
    <col min="12557" max="12557" width="11.5703125" style="3" customWidth="1"/>
    <col min="12558" max="12558" width="2.85546875" style="3" customWidth="1"/>
    <col min="12559" max="12561" width="14.5703125" style="3" customWidth="1"/>
    <col min="12562" max="12795" width="33.140625" style="3"/>
    <col min="12796" max="12796" width="8" style="3" customWidth="1"/>
    <col min="12797" max="12797" width="6" style="3" customWidth="1"/>
    <col min="12798" max="12798" width="4.140625" style="3" customWidth="1"/>
    <col min="12799" max="12799" width="11.140625" style="3" customWidth="1"/>
    <col min="12800" max="12800" width="40.42578125" style="3" customWidth="1"/>
    <col min="12801" max="12802" width="0" style="3" hidden="1" customWidth="1"/>
    <col min="12803" max="12803" width="33.140625" style="3"/>
    <col min="12804" max="12804" width="22.140625" style="3" customWidth="1"/>
    <col min="12805" max="12805" width="19.5703125" style="3" customWidth="1"/>
    <col min="12806" max="12806" width="9.5703125" style="3" customWidth="1"/>
    <col min="12807" max="12807" width="10.140625" style="3" customWidth="1"/>
    <col min="12808" max="12808" width="8.140625" style="3" customWidth="1"/>
    <col min="12809" max="12809" width="8.42578125" style="3" customWidth="1"/>
    <col min="12810" max="12810" width="40.5703125" style="3" customWidth="1"/>
    <col min="12811" max="12811" width="11.42578125" style="3" customWidth="1"/>
    <col min="12812" max="12812" width="9.5703125" style="3" customWidth="1"/>
    <col min="12813" max="12813" width="11.5703125" style="3" customWidth="1"/>
    <col min="12814" max="12814" width="2.85546875" style="3" customWidth="1"/>
    <col min="12815" max="12817" width="14.5703125" style="3" customWidth="1"/>
    <col min="12818" max="13051" width="33.140625" style="3"/>
    <col min="13052" max="13052" width="8" style="3" customWidth="1"/>
    <col min="13053" max="13053" width="6" style="3" customWidth="1"/>
    <col min="13054" max="13054" width="4.140625" style="3" customWidth="1"/>
    <col min="13055" max="13055" width="11.140625" style="3" customWidth="1"/>
    <col min="13056" max="13056" width="40.42578125" style="3" customWidth="1"/>
    <col min="13057" max="13058" width="0" style="3" hidden="1" customWidth="1"/>
    <col min="13059" max="13059" width="33.140625" style="3"/>
    <col min="13060" max="13060" width="22.140625" style="3" customWidth="1"/>
    <col min="13061" max="13061" width="19.5703125" style="3" customWidth="1"/>
    <col min="13062" max="13062" width="9.5703125" style="3" customWidth="1"/>
    <col min="13063" max="13063" width="10.140625" style="3" customWidth="1"/>
    <col min="13064" max="13064" width="8.140625" style="3" customWidth="1"/>
    <col min="13065" max="13065" width="8.42578125" style="3" customWidth="1"/>
    <col min="13066" max="13066" width="40.5703125" style="3" customWidth="1"/>
    <col min="13067" max="13067" width="11.42578125" style="3" customWidth="1"/>
    <col min="13068" max="13068" width="9.5703125" style="3" customWidth="1"/>
    <col min="13069" max="13069" width="11.5703125" style="3" customWidth="1"/>
    <col min="13070" max="13070" width="2.85546875" style="3" customWidth="1"/>
    <col min="13071" max="13073" width="14.5703125" style="3" customWidth="1"/>
    <col min="13074" max="13307" width="33.140625" style="3"/>
    <col min="13308" max="13308" width="8" style="3" customWidth="1"/>
    <col min="13309" max="13309" width="6" style="3" customWidth="1"/>
    <col min="13310" max="13310" width="4.140625" style="3" customWidth="1"/>
    <col min="13311" max="13311" width="11.140625" style="3" customWidth="1"/>
    <col min="13312" max="13312" width="40.42578125" style="3" customWidth="1"/>
    <col min="13313" max="13314" width="0" style="3" hidden="1" customWidth="1"/>
    <col min="13315" max="13315" width="33.140625" style="3"/>
    <col min="13316" max="13316" width="22.140625" style="3" customWidth="1"/>
    <col min="13317" max="13317" width="19.5703125" style="3" customWidth="1"/>
    <col min="13318" max="13318" width="9.5703125" style="3" customWidth="1"/>
    <col min="13319" max="13319" width="10.140625" style="3" customWidth="1"/>
    <col min="13320" max="13320" width="8.140625" style="3" customWidth="1"/>
    <col min="13321" max="13321" width="8.42578125" style="3" customWidth="1"/>
    <col min="13322" max="13322" width="40.5703125" style="3" customWidth="1"/>
    <col min="13323" max="13323" width="11.42578125" style="3" customWidth="1"/>
    <col min="13324" max="13324" width="9.5703125" style="3" customWidth="1"/>
    <col min="13325" max="13325" width="11.5703125" style="3" customWidth="1"/>
    <col min="13326" max="13326" width="2.85546875" style="3" customWidth="1"/>
    <col min="13327" max="13329" width="14.5703125" style="3" customWidth="1"/>
    <col min="13330" max="13563" width="33.140625" style="3"/>
    <col min="13564" max="13564" width="8" style="3" customWidth="1"/>
    <col min="13565" max="13565" width="6" style="3" customWidth="1"/>
    <col min="13566" max="13566" width="4.140625" style="3" customWidth="1"/>
    <col min="13567" max="13567" width="11.140625" style="3" customWidth="1"/>
    <col min="13568" max="13568" width="40.42578125" style="3" customWidth="1"/>
    <col min="13569" max="13570" width="0" style="3" hidden="1" customWidth="1"/>
    <col min="13571" max="13571" width="33.140625" style="3"/>
    <col min="13572" max="13572" width="22.140625" style="3" customWidth="1"/>
    <col min="13573" max="13573" width="19.5703125" style="3" customWidth="1"/>
    <col min="13574" max="13574" width="9.5703125" style="3" customWidth="1"/>
    <col min="13575" max="13575" width="10.140625" style="3" customWidth="1"/>
    <col min="13576" max="13576" width="8.140625" style="3" customWidth="1"/>
    <col min="13577" max="13577" width="8.42578125" style="3" customWidth="1"/>
    <col min="13578" max="13578" width="40.5703125" style="3" customWidth="1"/>
    <col min="13579" max="13579" width="11.42578125" style="3" customWidth="1"/>
    <col min="13580" max="13580" width="9.5703125" style="3" customWidth="1"/>
    <col min="13581" max="13581" width="11.5703125" style="3" customWidth="1"/>
    <col min="13582" max="13582" width="2.85546875" style="3" customWidth="1"/>
    <col min="13583" max="13585" width="14.5703125" style="3" customWidth="1"/>
    <col min="13586" max="13819" width="33.140625" style="3"/>
    <col min="13820" max="13820" width="8" style="3" customWidth="1"/>
    <col min="13821" max="13821" width="6" style="3" customWidth="1"/>
    <col min="13822" max="13822" width="4.140625" style="3" customWidth="1"/>
    <col min="13823" max="13823" width="11.140625" style="3" customWidth="1"/>
    <col min="13824" max="13824" width="40.42578125" style="3" customWidth="1"/>
    <col min="13825" max="13826" width="0" style="3" hidden="1" customWidth="1"/>
    <col min="13827" max="13827" width="33.140625" style="3"/>
    <col min="13828" max="13828" width="22.140625" style="3" customWidth="1"/>
    <col min="13829" max="13829" width="19.5703125" style="3" customWidth="1"/>
    <col min="13830" max="13830" width="9.5703125" style="3" customWidth="1"/>
    <col min="13831" max="13831" width="10.140625" style="3" customWidth="1"/>
    <col min="13832" max="13832" width="8.140625" style="3" customWidth="1"/>
    <col min="13833" max="13833" width="8.42578125" style="3" customWidth="1"/>
    <col min="13834" max="13834" width="40.5703125" style="3" customWidth="1"/>
    <col min="13835" max="13835" width="11.42578125" style="3" customWidth="1"/>
    <col min="13836" max="13836" width="9.5703125" style="3" customWidth="1"/>
    <col min="13837" max="13837" width="11.5703125" style="3" customWidth="1"/>
    <col min="13838" max="13838" width="2.85546875" style="3" customWidth="1"/>
    <col min="13839" max="13841" width="14.5703125" style="3" customWidth="1"/>
    <col min="13842" max="14075" width="33.140625" style="3"/>
    <col min="14076" max="14076" width="8" style="3" customWidth="1"/>
    <col min="14077" max="14077" width="6" style="3" customWidth="1"/>
    <col min="14078" max="14078" width="4.140625" style="3" customWidth="1"/>
    <col min="14079" max="14079" width="11.140625" style="3" customWidth="1"/>
    <col min="14080" max="14080" width="40.42578125" style="3" customWidth="1"/>
    <col min="14081" max="14082" width="0" style="3" hidden="1" customWidth="1"/>
    <col min="14083" max="14083" width="33.140625" style="3"/>
    <col min="14084" max="14084" width="22.140625" style="3" customWidth="1"/>
    <col min="14085" max="14085" width="19.5703125" style="3" customWidth="1"/>
    <col min="14086" max="14086" width="9.5703125" style="3" customWidth="1"/>
    <col min="14087" max="14087" width="10.140625" style="3" customWidth="1"/>
    <col min="14088" max="14088" width="8.140625" style="3" customWidth="1"/>
    <col min="14089" max="14089" width="8.42578125" style="3" customWidth="1"/>
    <col min="14090" max="14090" width="40.5703125" style="3" customWidth="1"/>
    <col min="14091" max="14091" width="11.42578125" style="3" customWidth="1"/>
    <col min="14092" max="14092" width="9.5703125" style="3" customWidth="1"/>
    <col min="14093" max="14093" width="11.5703125" style="3" customWidth="1"/>
    <col min="14094" max="14094" width="2.85546875" style="3" customWidth="1"/>
    <col min="14095" max="14097" width="14.5703125" style="3" customWidth="1"/>
    <col min="14098" max="14331" width="33.140625" style="3"/>
    <col min="14332" max="14332" width="8" style="3" customWidth="1"/>
    <col min="14333" max="14333" width="6" style="3" customWidth="1"/>
    <col min="14334" max="14334" width="4.140625" style="3" customWidth="1"/>
    <col min="14335" max="14335" width="11.140625" style="3" customWidth="1"/>
    <col min="14336" max="14336" width="40.42578125" style="3" customWidth="1"/>
    <col min="14337" max="14338" width="0" style="3" hidden="1" customWidth="1"/>
    <col min="14339" max="14339" width="33.140625" style="3"/>
    <col min="14340" max="14340" width="22.140625" style="3" customWidth="1"/>
    <col min="14341" max="14341" width="19.5703125" style="3" customWidth="1"/>
    <col min="14342" max="14342" width="9.5703125" style="3" customWidth="1"/>
    <col min="14343" max="14343" width="10.140625" style="3" customWidth="1"/>
    <col min="14344" max="14344" width="8.140625" style="3" customWidth="1"/>
    <col min="14345" max="14345" width="8.42578125" style="3" customWidth="1"/>
    <col min="14346" max="14346" width="40.5703125" style="3" customWidth="1"/>
    <col min="14347" max="14347" width="11.42578125" style="3" customWidth="1"/>
    <col min="14348" max="14348" width="9.5703125" style="3" customWidth="1"/>
    <col min="14349" max="14349" width="11.5703125" style="3" customWidth="1"/>
    <col min="14350" max="14350" width="2.85546875" style="3" customWidth="1"/>
    <col min="14351" max="14353" width="14.5703125" style="3" customWidth="1"/>
    <col min="14354" max="14587" width="33.140625" style="3"/>
    <col min="14588" max="14588" width="8" style="3" customWidth="1"/>
    <col min="14589" max="14589" width="6" style="3" customWidth="1"/>
    <col min="14590" max="14590" width="4.140625" style="3" customWidth="1"/>
    <col min="14591" max="14591" width="11.140625" style="3" customWidth="1"/>
    <col min="14592" max="14592" width="40.42578125" style="3" customWidth="1"/>
    <col min="14593" max="14594" width="0" style="3" hidden="1" customWidth="1"/>
    <col min="14595" max="14595" width="33.140625" style="3"/>
    <col min="14596" max="14596" width="22.140625" style="3" customWidth="1"/>
    <col min="14597" max="14597" width="19.5703125" style="3" customWidth="1"/>
    <col min="14598" max="14598" width="9.5703125" style="3" customWidth="1"/>
    <col min="14599" max="14599" width="10.140625" style="3" customWidth="1"/>
    <col min="14600" max="14600" width="8.140625" style="3" customWidth="1"/>
    <col min="14601" max="14601" width="8.42578125" style="3" customWidth="1"/>
    <col min="14602" max="14602" width="40.5703125" style="3" customWidth="1"/>
    <col min="14603" max="14603" width="11.42578125" style="3" customWidth="1"/>
    <col min="14604" max="14604" width="9.5703125" style="3" customWidth="1"/>
    <col min="14605" max="14605" width="11.5703125" style="3" customWidth="1"/>
    <col min="14606" max="14606" width="2.85546875" style="3" customWidth="1"/>
    <col min="14607" max="14609" width="14.5703125" style="3" customWidth="1"/>
    <col min="14610" max="14843" width="33.140625" style="3"/>
    <col min="14844" max="14844" width="8" style="3" customWidth="1"/>
    <col min="14845" max="14845" width="6" style="3" customWidth="1"/>
    <col min="14846" max="14846" width="4.140625" style="3" customWidth="1"/>
    <col min="14847" max="14847" width="11.140625" style="3" customWidth="1"/>
    <col min="14848" max="14848" width="40.42578125" style="3" customWidth="1"/>
    <col min="14849" max="14850" width="0" style="3" hidden="1" customWidth="1"/>
    <col min="14851" max="14851" width="33.140625" style="3"/>
    <col min="14852" max="14852" width="22.140625" style="3" customWidth="1"/>
    <col min="14853" max="14853" width="19.5703125" style="3" customWidth="1"/>
    <col min="14854" max="14854" width="9.5703125" style="3" customWidth="1"/>
    <col min="14855" max="14855" width="10.140625" style="3" customWidth="1"/>
    <col min="14856" max="14856" width="8.140625" style="3" customWidth="1"/>
    <col min="14857" max="14857" width="8.42578125" style="3" customWidth="1"/>
    <col min="14858" max="14858" width="40.5703125" style="3" customWidth="1"/>
    <col min="14859" max="14859" width="11.42578125" style="3" customWidth="1"/>
    <col min="14860" max="14860" width="9.5703125" style="3" customWidth="1"/>
    <col min="14861" max="14861" width="11.5703125" style="3" customWidth="1"/>
    <col min="14862" max="14862" width="2.85546875" style="3" customWidth="1"/>
    <col min="14863" max="14865" width="14.5703125" style="3" customWidth="1"/>
    <col min="14866" max="15099" width="33.140625" style="3"/>
    <col min="15100" max="15100" width="8" style="3" customWidth="1"/>
    <col min="15101" max="15101" width="6" style="3" customWidth="1"/>
    <col min="15102" max="15102" width="4.140625" style="3" customWidth="1"/>
    <col min="15103" max="15103" width="11.140625" style="3" customWidth="1"/>
    <col min="15104" max="15104" width="40.42578125" style="3" customWidth="1"/>
    <col min="15105" max="15106" width="0" style="3" hidden="1" customWidth="1"/>
    <col min="15107" max="15107" width="33.140625" style="3"/>
    <col min="15108" max="15108" width="22.140625" style="3" customWidth="1"/>
    <col min="15109" max="15109" width="19.5703125" style="3" customWidth="1"/>
    <col min="15110" max="15110" width="9.5703125" style="3" customWidth="1"/>
    <col min="15111" max="15111" width="10.140625" style="3" customWidth="1"/>
    <col min="15112" max="15112" width="8.140625" style="3" customWidth="1"/>
    <col min="15113" max="15113" width="8.42578125" style="3" customWidth="1"/>
    <col min="15114" max="15114" width="40.5703125" style="3" customWidth="1"/>
    <col min="15115" max="15115" width="11.42578125" style="3" customWidth="1"/>
    <col min="15116" max="15116" width="9.5703125" style="3" customWidth="1"/>
    <col min="15117" max="15117" width="11.5703125" style="3" customWidth="1"/>
    <col min="15118" max="15118" width="2.85546875" style="3" customWidth="1"/>
    <col min="15119" max="15121" width="14.5703125" style="3" customWidth="1"/>
    <col min="15122" max="15355" width="33.140625" style="3"/>
    <col min="15356" max="15356" width="8" style="3" customWidth="1"/>
    <col min="15357" max="15357" width="6" style="3" customWidth="1"/>
    <col min="15358" max="15358" width="4.140625" style="3" customWidth="1"/>
    <col min="15359" max="15359" width="11.140625" style="3" customWidth="1"/>
    <col min="15360" max="15360" width="40.42578125" style="3" customWidth="1"/>
    <col min="15361" max="15362" width="0" style="3" hidden="1" customWidth="1"/>
    <col min="15363" max="15363" width="33.140625" style="3"/>
    <col min="15364" max="15364" width="22.140625" style="3" customWidth="1"/>
    <col min="15365" max="15365" width="19.5703125" style="3" customWidth="1"/>
    <col min="15366" max="15366" width="9.5703125" style="3" customWidth="1"/>
    <col min="15367" max="15367" width="10.140625" style="3" customWidth="1"/>
    <col min="15368" max="15368" width="8.140625" style="3" customWidth="1"/>
    <col min="15369" max="15369" width="8.42578125" style="3" customWidth="1"/>
    <col min="15370" max="15370" width="40.5703125" style="3" customWidth="1"/>
    <col min="15371" max="15371" width="11.42578125" style="3" customWidth="1"/>
    <col min="15372" max="15372" width="9.5703125" style="3" customWidth="1"/>
    <col min="15373" max="15373" width="11.5703125" style="3" customWidth="1"/>
    <col min="15374" max="15374" width="2.85546875" style="3" customWidth="1"/>
    <col min="15375" max="15377" width="14.5703125" style="3" customWidth="1"/>
    <col min="15378" max="15611" width="33.140625" style="3"/>
    <col min="15612" max="15612" width="8" style="3" customWidth="1"/>
    <col min="15613" max="15613" width="6" style="3" customWidth="1"/>
    <col min="15614" max="15614" width="4.140625" style="3" customWidth="1"/>
    <col min="15615" max="15615" width="11.140625" style="3" customWidth="1"/>
    <col min="15616" max="15616" width="40.42578125" style="3" customWidth="1"/>
    <col min="15617" max="15618" width="0" style="3" hidden="1" customWidth="1"/>
    <col min="15619" max="15619" width="33.140625" style="3"/>
    <col min="15620" max="15620" width="22.140625" style="3" customWidth="1"/>
    <col min="15621" max="15621" width="19.5703125" style="3" customWidth="1"/>
    <col min="15622" max="15622" width="9.5703125" style="3" customWidth="1"/>
    <col min="15623" max="15623" width="10.140625" style="3" customWidth="1"/>
    <col min="15624" max="15624" width="8.140625" style="3" customWidth="1"/>
    <col min="15625" max="15625" width="8.42578125" style="3" customWidth="1"/>
    <col min="15626" max="15626" width="40.5703125" style="3" customWidth="1"/>
    <col min="15627" max="15627" width="11.42578125" style="3" customWidth="1"/>
    <col min="15628" max="15628" width="9.5703125" style="3" customWidth="1"/>
    <col min="15629" max="15629" width="11.5703125" style="3" customWidth="1"/>
    <col min="15630" max="15630" width="2.85546875" style="3" customWidth="1"/>
    <col min="15631" max="15633" width="14.5703125" style="3" customWidth="1"/>
    <col min="15634" max="15867" width="33.140625" style="3"/>
    <col min="15868" max="15868" width="8" style="3" customWidth="1"/>
    <col min="15869" max="15869" width="6" style="3" customWidth="1"/>
    <col min="15870" max="15870" width="4.140625" style="3" customWidth="1"/>
    <col min="15871" max="15871" width="11.140625" style="3" customWidth="1"/>
    <col min="15872" max="15872" width="40.42578125" style="3" customWidth="1"/>
    <col min="15873" max="15874" width="0" style="3" hidden="1" customWidth="1"/>
    <col min="15875" max="15875" width="33.140625" style="3"/>
    <col min="15876" max="15876" width="22.140625" style="3" customWidth="1"/>
    <col min="15877" max="15877" width="19.5703125" style="3" customWidth="1"/>
    <col min="15878" max="15878" width="9.5703125" style="3" customWidth="1"/>
    <col min="15879" max="15879" width="10.140625" style="3" customWidth="1"/>
    <col min="15880" max="15880" width="8.140625" style="3" customWidth="1"/>
    <col min="15881" max="15881" width="8.42578125" style="3" customWidth="1"/>
    <col min="15882" max="15882" width="40.5703125" style="3" customWidth="1"/>
    <col min="15883" max="15883" width="11.42578125" style="3" customWidth="1"/>
    <col min="15884" max="15884" width="9.5703125" style="3" customWidth="1"/>
    <col min="15885" max="15885" width="11.5703125" style="3" customWidth="1"/>
    <col min="15886" max="15886" width="2.85546875" style="3" customWidth="1"/>
    <col min="15887" max="15889" width="14.5703125" style="3" customWidth="1"/>
    <col min="15890" max="16123" width="33.140625" style="3"/>
    <col min="16124" max="16124" width="8" style="3" customWidth="1"/>
    <col min="16125" max="16125" width="6" style="3" customWidth="1"/>
    <col min="16126" max="16126" width="4.140625" style="3" customWidth="1"/>
    <col min="16127" max="16127" width="11.140625" style="3" customWidth="1"/>
    <col min="16128" max="16128" width="40.42578125" style="3" customWidth="1"/>
    <col min="16129" max="16130" width="0" style="3" hidden="1" customWidth="1"/>
    <col min="16131" max="16131" width="33.140625" style="3"/>
    <col min="16132" max="16132" width="22.140625" style="3" customWidth="1"/>
    <col min="16133" max="16133" width="19.5703125" style="3" customWidth="1"/>
    <col min="16134" max="16134" width="9.5703125" style="3" customWidth="1"/>
    <col min="16135" max="16135" width="10.140625" style="3" customWidth="1"/>
    <col min="16136" max="16136" width="8.140625" style="3" customWidth="1"/>
    <col min="16137" max="16137" width="8.42578125" style="3" customWidth="1"/>
    <col min="16138" max="16138" width="40.5703125" style="3" customWidth="1"/>
    <col min="16139" max="16139" width="11.42578125" style="3" customWidth="1"/>
    <col min="16140" max="16140" width="9.5703125" style="3" customWidth="1"/>
    <col min="16141" max="16141" width="11.5703125" style="3" customWidth="1"/>
    <col min="16142" max="16142" width="2.85546875" style="3" customWidth="1"/>
    <col min="16143" max="16145" width="14.5703125" style="3" customWidth="1"/>
    <col min="16146" max="16384" width="33.140625" style="3"/>
  </cols>
  <sheetData>
    <row r="1" spans="1:14" s="7" customFormat="1" ht="12.75" customHeight="1" x14ac:dyDescent="0.25">
      <c r="A1" s="1"/>
      <c r="B1" s="1"/>
      <c r="C1" s="1"/>
      <c r="D1" s="1"/>
      <c r="E1" s="2"/>
      <c r="F1" s="3"/>
      <c r="G1" s="3"/>
      <c r="H1" s="3"/>
      <c r="I1" s="3"/>
      <c r="J1" s="4"/>
      <c r="K1" s="5">
        <v>1.0249999999999999</v>
      </c>
      <c r="L1" s="6"/>
      <c r="M1" s="6"/>
      <c r="N1" s="6"/>
    </row>
    <row r="2" spans="1:14" s="7" customFormat="1" ht="12.75" customHeight="1" x14ac:dyDescent="0.25">
      <c r="A2" s="1"/>
      <c r="B2" s="1"/>
      <c r="C2" s="1"/>
      <c r="D2" s="1"/>
      <c r="E2" s="2"/>
      <c r="F2" s="3"/>
      <c r="G2" s="3"/>
      <c r="H2" s="3"/>
      <c r="I2" s="3"/>
      <c r="J2" s="4"/>
      <c r="K2" s="5"/>
      <c r="L2" s="6"/>
      <c r="M2" s="6"/>
      <c r="N2" s="6"/>
    </row>
    <row r="3" spans="1:14" s="13" customFormat="1" ht="18.75" customHeight="1" x14ac:dyDescent="0.3">
      <c r="A3" s="8" t="s">
        <v>88</v>
      </c>
      <c r="B3" s="9"/>
      <c r="C3" s="9"/>
      <c r="D3" s="9"/>
      <c r="E3" s="10"/>
      <c r="F3" s="11"/>
      <c r="G3" s="11"/>
      <c r="H3" s="11"/>
      <c r="I3" s="11"/>
      <c r="J3" s="12"/>
      <c r="L3" s="14"/>
      <c r="M3" s="14"/>
      <c r="N3" s="14"/>
    </row>
    <row r="4" spans="1:14" s="13" customFormat="1" ht="18.75" customHeight="1" x14ac:dyDescent="0.25">
      <c r="A4" s="9"/>
      <c r="B4" s="9"/>
      <c r="C4" s="9"/>
      <c r="D4" s="9"/>
      <c r="E4" s="10"/>
      <c r="F4" s="11"/>
      <c r="G4" s="11"/>
      <c r="H4" s="11"/>
      <c r="I4" s="11"/>
      <c r="J4" s="12"/>
      <c r="L4" s="14"/>
      <c r="M4" s="14"/>
      <c r="N4" s="14"/>
    </row>
    <row r="5" spans="1:14" s="13" customFormat="1" ht="18.75" customHeight="1" x14ac:dyDescent="0.25">
      <c r="A5" s="10" t="s">
        <v>3</v>
      </c>
      <c r="B5" s="9"/>
      <c r="C5" s="9"/>
      <c r="D5" s="9"/>
      <c r="E5" s="10"/>
      <c r="F5" s="11"/>
      <c r="G5" s="11"/>
      <c r="H5" s="11"/>
      <c r="I5" s="11"/>
      <c r="J5" s="12"/>
      <c r="L5" s="14"/>
      <c r="M5" s="14"/>
      <c r="N5" s="14"/>
    </row>
    <row r="6" spans="1:14" s="13" customFormat="1" ht="18.75" customHeight="1" x14ac:dyDescent="0.25">
      <c r="A6" s="9"/>
      <c r="B6" s="9"/>
      <c r="C6" s="9"/>
      <c r="D6" s="9"/>
      <c r="E6" s="10"/>
      <c r="F6" s="11"/>
      <c r="G6" s="11"/>
      <c r="H6" s="11"/>
      <c r="I6" s="11"/>
      <c r="J6" s="12" t="s">
        <v>4</v>
      </c>
      <c r="L6" s="14"/>
      <c r="M6" s="14"/>
      <c r="N6" s="14"/>
    </row>
    <row r="7" spans="1:14" s="13" customFormat="1" ht="18.75" customHeight="1" x14ac:dyDescent="0.25">
      <c r="A7" s="9" t="s">
        <v>5</v>
      </c>
      <c r="B7" s="9" t="s">
        <v>6</v>
      </c>
      <c r="C7" s="9" t="s">
        <v>7</v>
      </c>
      <c r="D7" s="9" t="s">
        <v>8</v>
      </c>
      <c r="E7" s="10" t="s">
        <v>9</v>
      </c>
      <c r="F7" s="9" t="s">
        <v>10</v>
      </c>
      <c r="G7" s="9" t="s">
        <v>11</v>
      </c>
      <c r="H7" s="11"/>
      <c r="I7" s="11"/>
      <c r="J7" s="12" t="s">
        <v>12</v>
      </c>
      <c r="L7" s="14"/>
      <c r="M7" s="14"/>
      <c r="N7" s="14"/>
    </row>
    <row r="8" spans="1:14" s="7" customFormat="1" ht="26.25" customHeight="1" x14ac:dyDescent="0.25">
      <c r="A8" s="1" t="s">
        <v>13</v>
      </c>
      <c r="B8" s="1">
        <v>2</v>
      </c>
      <c r="C8" s="1" t="s">
        <v>14</v>
      </c>
      <c r="D8" s="1" t="s">
        <v>15</v>
      </c>
      <c r="E8" s="2" t="s">
        <v>16</v>
      </c>
      <c r="F8" s="3">
        <v>275</v>
      </c>
      <c r="G8" s="3">
        <v>6</v>
      </c>
      <c r="H8" s="3"/>
      <c r="I8" s="3"/>
      <c r="J8" s="4">
        <f>ROUND('2018'!J8*1.025,2)</f>
        <v>40.659999999999997</v>
      </c>
      <c r="L8" s="6"/>
      <c r="M8" s="6"/>
      <c r="N8" s="6"/>
    </row>
    <row r="9" spans="1:14" s="7" customFormat="1" ht="16.5" customHeight="1" x14ac:dyDescent="0.25">
      <c r="A9" s="1"/>
      <c r="B9" s="1"/>
      <c r="C9" s="1"/>
      <c r="D9" s="1"/>
      <c r="E9" s="2" t="s">
        <v>17</v>
      </c>
      <c r="F9" s="3"/>
      <c r="G9" s="3"/>
      <c r="H9" s="3"/>
      <c r="I9" s="3"/>
      <c r="J9" s="4"/>
      <c r="L9" s="6"/>
      <c r="M9" s="6"/>
      <c r="N9" s="6"/>
    </row>
    <row r="10" spans="1:14" s="7" customFormat="1" ht="16.5" customHeight="1" x14ac:dyDescent="0.25">
      <c r="A10" s="1"/>
      <c r="B10" s="1"/>
      <c r="C10" s="1"/>
      <c r="D10" s="1"/>
      <c r="E10" s="2" t="s">
        <v>18</v>
      </c>
      <c r="F10" s="3"/>
      <c r="G10" s="3"/>
      <c r="H10" s="3"/>
      <c r="I10" s="3"/>
      <c r="J10" s="4"/>
      <c r="K10" s="3"/>
      <c r="L10" s="6"/>
      <c r="M10" s="6"/>
      <c r="N10" s="6"/>
    </row>
    <row r="11" spans="1:14" s="7" customFormat="1" ht="16.5" customHeight="1" x14ac:dyDescent="0.25">
      <c r="A11" s="1"/>
      <c r="B11" s="1"/>
      <c r="C11" s="1"/>
      <c r="D11" s="1"/>
      <c r="E11" s="2"/>
      <c r="F11" s="3"/>
      <c r="G11" s="3"/>
      <c r="H11" s="3"/>
      <c r="I11" s="3"/>
      <c r="J11" s="4"/>
      <c r="K11" s="3"/>
      <c r="L11" s="6"/>
      <c r="M11" s="6"/>
      <c r="N11" s="6"/>
    </row>
    <row r="12" spans="1:14" s="7" customFormat="1" ht="16.5" customHeight="1" x14ac:dyDescent="0.25">
      <c r="A12" s="1" t="s">
        <v>13</v>
      </c>
      <c r="B12" s="1">
        <v>2</v>
      </c>
      <c r="C12" s="1" t="s">
        <v>14</v>
      </c>
      <c r="D12" s="1" t="s">
        <v>19</v>
      </c>
      <c r="E12" s="2" t="s">
        <v>20</v>
      </c>
      <c r="F12" s="3">
        <v>285</v>
      </c>
      <c r="G12" s="3">
        <v>6</v>
      </c>
      <c r="H12" s="3"/>
      <c r="I12" s="3"/>
      <c r="J12" s="4">
        <f>ROUND('2018'!J12*1.025,2)</f>
        <v>39.44</v>
      </c>
      <c r="K12" s="3"/>
      <c r="L12" s="6"/>
      <c r="M12" s="6"/>
      <c r="N12" s="6"/>
    </row>
    <row r="13" spans="1:14" s="7" customFormat="1" ht="16.5" customHeight="1" x14ac:dyDescent="0.25">
      <c r="A13" s="1"/>
      <c r="B13" s="1"/>
      <c r="C13" s="1"/>
      <c r="D13" s="1"/>
      <c r="E13" s="2" t="s">
        <v>21</v>
      </c>
      <c r="F13" s="3"/>
      <c r="G13" s="3"/>
      <c r="H13" s="3"/>
      <c r="I13" s="3"/>
      <c r="J13" s="4"/>
      <c r="K13" s="3"/>
      <c r="L13" s="6"/>
      <c r="M13" s="6"/>
      <c r="N13" s="6"/>
    </row>
    <row r="14" spans="1:14" s="7" customFormat="1" ht="16.5" customHeight="1" x14ac:dyDescent="0.25">
      <c r="A14" s="1"/>
      <c r="B14" s="1"/>
      <c r="C14" s="1"/>
      <c r="D14" s="1"/>
      <c r="E14" s="2" t="s">
        <v>22</v>
      </c>
      <c r="F14" s="3"/>
      <c r="G14" s="3"/>
      <c r="H14" s="3"/>
      <c r="I14" s="3"/>
      <c r="J14" s="4"/>
      <c r="K14" s="3"/>
      <c r="L14" s="6"/>
      <c r="M14" s="6"/>
      <c r="N14" s="6"/>
    </row>
    <row r="15" spans="1:14" s="7" customFormat="1" ht="16.5" customHeight="1" x14ac:dyDescent="0.25">
      <c r="A15" s="1"/>
      <c r="B15" s="1"/>
      <c r="C15" s="1"/>
      <c r="D15" s="1"/>
      <c r="E15" s="2" t="s">
        <v>91</v>
      </c>
      <c r="F15" s="3"/>
      <c r="G15" s="3"/>
      <c r="H15" s="3"/>
      <c r="I15" s="3"/>
      <c r="J15" s="4"/>
      <c r="K15" s="3"/>
      <c r="L15" s="6"/>
      <c r="M15" s="6"/>
      <c r="N15" s="6"/>
    </row>
    <row r="16" spans="1:14" s="7" customFormat="1" ht="16.5" customHeight="1" x14ac:dyDescent="0.25">
      <c r="A16" s="1"/>
      <c r="B16" s="1"/>
      <c r="C16" s="1"/>
      <c r="D16" s="1"/>
      <c r="E16" s="2"/>
      <c r="F16" s="3"/>
      <c r="G16" s="3"/>
      <c r="H16" s="3"/>
      <c r="I16" s="3"/>
      <c r="J16" s="4"/>
      <c r="K16" s="3"/>
      <c r="L16" s="6"/>
      <c r="M16" s="6"/>
      <c r="N16" s="6"/>
    </row>
    <row r="17" spans="1:20" ht="16.5" customHeight="1" x14ac:dyDescent="0.25">
      <c r="A17" s="1" t="s">
        <v>13</v>
      </c>
      <c r="B17" s="1">
        <v>2</v>
      </c>
      <c r="C17" s="1" t="s">
        <v>14</v>
      </c>
      <c r="D17" s="1" t="s">
        <v>24</v>
      </c>
      <c r="E17" s="2" t="s">
        <v>25</v>
      </c>
      <c r="F17" s="3">
        <v>255</v>
      </c>
      <c r="G17" s="3">
        <v>5</v>
      </c>
      <c r="J17" s="4">
        <f>ROUND('2018'!J17*1.025,2)</f>
        <v>38.380000000000003</v>
      </c>
      <c r="K17" s="3"/>
    </row>
    <row r="18" spans="1:20" ht="16.5" customHeight="1" x14ac:dyDescent="0.25">
      <c r="E18" s="2" t="s">
        <v>26</v>
      </c>
      <c r="K18" s="3"/>
    </row>
    <row r="19" spans="1:20" ht="16.5" customHeight="1" x14ac:dyDescent="0.25">
      <c r="E19" s="2" t="s">
        <v>27</v>
      </c>
      <c r="K19" s="3"/>
    </row>
    <row r="20" spans="1:20" ht="16.5" customHeight="1" x14ac:dyDescent="0.25">
      <c r="E20" s="2" t="s">
        <v>28</v>
      </c>
      <c r="K20" s="3"/>
    </row>
    <row r="21" spans="1:20" ht="16.5" customHeight="1" x14ac:dyDescent="0.25">
      <c r="E21" s="2" t="s">
        <v>29</v>
      </c>
      <c r="K21" s="3"/>
    </row>
    <row r="22" spans="1:20" ht="16.5" customHeight="1" x14ac:dyDescent="0.25">
      <c r="E22" s="2" t="s">
        <v>30</v>
      </c>
      <c r="K22" s="3"/>
    </row>
    <row r="23" spans="1:20" ht="16.5" customHeight="1" x14ac:dyDescent="0.25">
      <c r="C23" s="2"/>
      <c r="E23" s="2" t="s">
        <v>31</v>
      </c>
      <c r="F23" s="2"/>
      <c r="G23" s="2"/>
      <c r="K23" s="3"/>
      <c r="L23" s="16"/>
      <c r="M23" s="16"/>
      <c r="N23" s="16"/>
    </row>
    <row r="24" spans="1:20" ht="16.5" customHeight="1" x14ac:dyDescent="0.25">
      <c r="C24" s="2"/>
      <c r="E24" s="2" t="s">
        <v>32</v>
      </c>
      <c r="F24" s="2"/>
      <c r="G24" s="2"/>
      <c r="K24" s="3"/>
      <c r="L24" s="16"/>
      <c r="M24" s="16"/>
      <c r="N24" s="16"/>
    </row>
    <row r="25" spans="1:20" ht="16.5" customHeight="1" x14ac:dyDescent="0.25">
      <c r="C25" s="2"/>
      <c r="F25" s="2"/>
      <c r="G25" s="2"/>
      <c r="K25" s="3"/>
      <c r="L25" s="16"/>
      <c r="M25" s="16"/>
      <c r="N25" s="16"/>
    </row>
    <row r="26" spans="1:20" ht="16.5" customHeight="1" x14ac:dyDescent="0.25">
      <c r="A26" s="1" t="s">
        <v>13</v>
      </c>
      <c r="B26" s="1">
        <v>2</v>
      </c>
      <c r="C26" s="1" t="s">
        <v>14</v>
      </c>
      <c r="D26" s="1" t="s">
        <v>33</v>
      </c>
      <c r="E26" s="2" t="s">
        <v>34</v>
      </c>
      <c r="F26" s="3">
        <v>270</v>
      </c>
      <c r="G26" s="3">
        <v>5</v>
      </c>
      <c r="J26" s="4">
        <f>ROUND('2018'!J26*1.025,2)</f>
        <v>38.380000000000003</v>
      </c>
      <c r="K26" s="3"/>
    </row>
    <row r="27" spans="1:20" ht="16.5" customHeight="1" x14ac:dyDescent="0.25">
      <c r="E27" s="2" t="s">
        <v>35</v>
      </c>
      <c r="K27" s="3"/>
    </row>
    <row r="28" spans="1:20" ht="16.5" customHeight="1" x14ac:dyDescent="0.25">
      <c r="E28" s="2" t="s">
        <v>36</v>
      </c>
      <c r="K28" s="3"/>
    </row>
    <row r="29" spans="1:20" ht="16.5" customHeight="1" x14ac:dyDescent="0.25">
      <c r="E29" s="2" t="s">
        <v>37</v>
      </c>
      <c r="K29" s="3"/>
    </row>
    <row r="30" spans="1:20" s="7" customFormat="1" ht="16.5" customHeight="1" x14ac:dyDescent="0.25">
      <c r="A30" s="1"/>
      <c r="B30" s="1"/>
      <c r="C30" s="1"/>
      <c r="D30" s="1"/>
      <c r="E30" s="2" t="s">
        <v>38</v>
      </c>
      <c r="F30" s="3"/>
      <c r="G30" s="3"/>
      <c r="H30" s="3"/>
      <c r="I30" s="3"/>
      <c r="J30" s="4"/>
      <c r="K30" s="3"/>
      <c r="L30" s="6"/>
      <c r="M30" s="6"/>
      <c r="N30" s="6"/>
      <c r="R30" s="3"/>
      <c r="S30" s="3"/>
      <c r="T30" s="3"/>
    </row>
    <row r="31" spans="1:20" s="7" customFormat="1" ht="16.5" customHeight="1" x14ac:dyDescent="0.25">
      <c r="A31" s="1"/>
      <c r="B31" s="1"/>
      <c r="C31" s="1"/>
      <c r="D31" s="1"/>
      <c r="E31" s="2"/>
      <c r="F31" s="3"/>
      <c r="G31" s="3"/>
      <c r="H31" s="3"/>
      <c r="I31" s="3"/>
      <c r="J31" s="4"/>
      <c r="K31" s="3"/>
      <c r="L31" s="6"/>
      <c r="M31" s="6"/>
      <c r="N31" s="6"/>
      <c r="R31" s="3"/>
      <c r="S31" s="3"/>
      <c r="T31" s="3"/>
    </row>
    <row r="32" spans="1:20" s="7" customFormat="1" ht="16.5" customHeight="1" x14ac:dyDescent="0.25">
      <c r="A32" s="1" t="s">
        <v>13</v>
      </c>
      <c r="B32" s="1">
        <v>2</v>
      </c>
      <c r="C32" s="1" t="s">
        <v>14</v>
      </c>
      <c r="D32" s="1" t="s">
        <v>39</v>
      </c>
      <c r="E32" s="2" t="s">
        <v>40</v>
      </c>
      <c r="F32" s="3">
        <v>265</v>
      </c>
      <c r="G32" s="3">
        <v>5</v>
      </c>
      <c r="H32" s="3"/>
      <c r="I32" s="3"/>
      <c r="J32" s="4">
        <f>ROUND('2018'!J32*1.025,2)</f>
        <v>44.8</v>
      </c>
      <c r="K32" s="3"/>
      <c r="L32" s="6"/>
      <c r="M32" s="6"/>
      <c r="N32" s="6"/>
      <c r="R32" s="3"/>
      <c r="S32" s="3"/>
      <c r="T32" s="3"/>
    </row>
    <row r="33" spans="1:20" s="7" customFormat="1" ht="16.5" customHeight="1" x14ac:dyDescent="0.25">
      <c r="A33" s="1"/>
      <c r="B33" s="1"/>
      <c r="C33" s="1"/>
      <c r="D33" s="1"/>
      <c r="E33" s="2"/>
      <c r="F33" s="3"/>
      <c r="G33" s="3"/>
      <c r="H33" s="3"/>
      <c r="I33" s="3"/>
      <c r="J33" s="4"/>
      <c r="K33" s="3"/>
      <c r="L33" s="6"/>
      <c r="M33" s="6"/>
      <c r="N33" s="6"/>
      <c r="R33" s="3"/>
      <c r="S33" s="3"/>
      <c r="T33" s="3"/>
    </row>
    <row r="34" spans="1:20" ht="16.5" customHeight="1" x14ac:dyDescent="0.25">
      <c r="A34" s="1" t="s">
        <v>13</v>
      </c>
      <c r="B34" s="1">
        <v>2</v>
      </c>
      <c r="C34" s="1" t="s">
        <v>14</v>
      </c>
      <c r="D34" s="1" t="s">
        <v>43</v>
      </c>
      <c r="E34" s="2" t="s">
        <v>44</v>
      </c>
      <c r="F34" s="3">
        <v>305</v>
      </c>
      <c r="G34" s="3">
        <v>6</v>
      </c>
      <c r="J34" s="4">
        <f>ROUND('2018'!J37*1.025,2)</f>
        <v>46.19</v>
      </c>
    </row>
    <row r="35" spans="1:20" ht="16.5" customHeight="1" x14ac:dyDescent="0.25"/>
    <row r="36" spans="1:20" ht="16.5" customHeight="1" x14ac:dyDescent="0.25">
      <c r="A36" s="1" t="s">
        <v>13</v>
      </c>
      <c r="B36" s="1">
        <v>2</v>
      </c>
      <c r="C36" s="1" t="s">
        <v>14</v>
      </c>
      <c r="D36" s="1" t="s">
        <v>45</v>
      </c>
      <c r="E36" s="2" t="s">
        <v>46</v>
      </c>
      <c r="F36" s="3">
        <v>305</v>
      </c>
      <c r="G36" s="3">
        <v>6</v>
      </c>
      <c r="J36" s="4">
        <f>ROUND('2018'!J39*1.025,2)</f>
        <v>46.19</v>
      </c>
    </row>
    <row r="37" spans="1:20" ht="16.5" customHeight="1" x14ac:dyDescent="0.25"/>
    <row r="38" spans="1:20" ht="16.5" customHeight="1" x14ac:dyDescent="0.25">
      <c r="C38" s="1" t="s">
        <v>47</v>
      </c>
    </row>
    <row r="39" spans="1:20" ht="16.5" customHeight="1" x14ac:dyDescent="0.25">
      <c r="A39" s="1" t="s">
        <v>13</v>
      </c>
      <c r="B39" s="1">
        <v>2</v>
      </c>
      <c r="C39" s="1" t="s">
        <v>14</v>
      </c>
      <c r="D39" s="1" t="s">
        <v>48</v>
      </c>
      <c r="E39" s="2" t="s">
        <v>49</v>
      </c>
      <c r="F39" s="3">
        <v>305</v>
      </c>
      <c r="G39" s="3">
        <v>6</v>
      </c>
      <c r="J39" s="4">
        <f>ROUND('2018'!J42*1.025,2)</f>
        <v>42.81</v>
      </c>
    </row>
    <row r="40" spans="1:20" ht="16.5" customHeight="1" x14ac:dyDescent="0.25"/>
    <row r="41" spans="1:20" ht="16.5" customHeight="1" x14ac:dyDescent="0.25">
      <c r="A41" s="1" t="s">
        <v>13</v>
      </c>
      <c r="B41" s="1">
        <v>2</v>
      </c>
      <c r="C41" s="1" t="s">
        <v>14</v>
      </c>
      <c r="D41" s="1" t="s">
        <v>50</v>
      </c>
      <c r="E41" s="2" t="s">
        <v>51</v>
      </c>
      <c r="F41" s="3">
        <v>305</v>
      </c>
      <c r="G41" s="3">
        <v>6</v>
      </c>
      <c r="J41" s="4">
        <f>ROUND('2018'!J44*1.025,2)</f>
        <v>42.81</v>
      </c>
    </row>
    <row r="42" spans="1:20" ht="16.5" customHeight="1" x14ac:dyDescent="0.25"/>
    <row r="43" spans="1:20" ht="16.5" customHeight="1" x14ac:dyDescent="0.25">
      <c r="E43" s="2" t="s">
        <v>92</v>
      </c>
    </row>
    <row r="44" spans="1:20" ht="16.5" customHeight="1" x14ac:dyDescent="0.25"/>
    <row r="45" spans="1:20" ht="16.5" customHeight="1" x14ac:dyDescent="0.25"/>
    <row r="46" spans="1:20" ht="16.5" customHeight="1" x14ac:dyDescent="0.25"/>
    <row r="47" spans="1:20" ht="16.5" customHeight="1" x14ac:dyDescent="0.25"/>
    <row r="48" spans="1:20" ht="16.5" customHeight="1" x14ac:dyDescent="0.25"/>
    <row r="49" spans="1:17" ht="16.5" customHeight="1" x14ac:dyDescent="0.25"/>
    <row r="50" spans="1:17" s="11" customFormat="1" ht="16.5" customHeight="1" x14ac:dyDescent="0.25">
      <c r="A50" s="10" t="s">
        <v>55</v>
      </c>
      <c r="B50" s="9"/>
      <c r="C50" s="9"/>
      <c r="D50" s="9"/>
      <c r="E50" s="10"/>
      <c r="J50" s="4"/>
      <c r="K50" s="13"/>
      <c r="L50" s="14"/>
      <c r="M50" s="14"/>
      <c r="N50" s="14"/>
      <c r="O50" s="13"/>
      <c r="P50" s="13"/>
      <c r="Q50" s="13"/>
    </row>
    <row r="51" spans="1:17" s="11" customFormat="1" ht="16.5" customHeight="1" x14ac:dyDescent="0.25">
      <c r="A51" s="9"/>
      <c r="B51" s="9"/>
      <c r="C51" s="9"/>
      <c r="D51" s="9"/>
      <c r="E51" s="10"/>
      <c r="J51" s="4"/>
      <c r="K51" s="13"/>
      <c r="L51" s="14"/>
      <c r="M51" s="14"/>
      <c r="N51" s="14"/>
      <c r="O51" s="13"/>
      <c r="P51" s="13"/>
      <c r="Q51" s="13"/>
    </row>
    <row r="52" spans="1:17" s="11" customFormat="1" ht="16.5" customHeight="1" x14ac:dyDescent="0.25">
      <c r="A52" s="9" t="s">
        <v>5</v>
      </c>
      <c r="B52" s="9" t="s">
        <v>6</v>
      </c>
      <c r="C52" s="9" t="s">
        <v>7</v>
      </c>
      <c r="D52" s="9" t="s">
        <v>8</v>
      </c>
      <c r="E52" s="10" t="s">
        <v>9</v>
      </c>
      <c r="F52" s="9" t="s">
        <v>10</v>
      </c>
      <c r="G52" s="9" t="s">
        <v>11</v>
      </c>
      <c r="J52" s="4"/>
      <c r="K52" s="13"/>
      <c r="L52" s="14"/>
      <c r="M52" s="14"/>
      <c r="N52" s="14"/>
      <c r="O52" s="13"/>
      <c r="P52" s="13"/>
      <c r="Q52" s="13"/>
    </row>
    <row r="53" spans="1:17" ht="16.5" customHeight="1" x14ac:dyDescent="0.25">
      <c r="A53" s="1" t="s">
        <v>13</v>
      </c>
      <c r="B53" s="1">
        <v>2</v>
      </c>
      <c r="C53" s="1" t="s">
        <v>14</v>
      </c>
      <c r="D53" s="1" t="s">
        <v>56</v>
      </c>
      <c r="E53" s="2" t="s">
        <v>57</v>
      </c>
      <c r="F53" s="3">
        <v>363</v>
      </c>
      <c r="G53" s="3">
        <v>8</v>
      </c>
      <c r="J53" s="4">
        <f>ROUND('2018'!J56*1.025,2)</f>
        <v>44.73</v>
      </c>
      <c r="K53" s="6"/>
      <c r="M53" s="7"/>
      <c r="N53" s="7"/>
      <c r="P53" s="3"/>
      <c r="Q53" s="3"/>
    </row>
    <row r="54" spans="1:17" ht="16.5" customHeight="1" x14ac:dyDescent="0.25">
      <c r="K54" s="6"/>
      <c r="M54" s="7"/>
      <c r="N54" s="7"/>
      <c r="P54" s="3"/>
      <c r="Q54" s="3"/>
    </row>
    <row r="55" spans="1:17" ht="16.5" customHeight="1" x14ac:dyDescent="0.25">
      <c r="A55" s="1" t="s">
        <v>13</v>
      </c>
      <c r="B55" s="1">
        <v>2</v>
      </c>
      <c r="C55" s="1" t="s">
        <v>14</v>
      </c>
      <c r="D55" s="1" t="s">
        <v>58</v>
      </c>
      <c r="E55" s="2" t="s">
        <v>59</v>
      </c>
      <c r="F55" s="3">
        <v>363</v>
      </c>
      <c r="G55" s="3">
        <v>8</v>
      </c>
      <c r="H55" s="7"/>
      <c r="J55" s="4">
        <f>ROUND('2018'!J58*1.025,2)</f>
        <v>41.85</v>
      </c>
      <c r="K55" s="6"/>
      <c r="M55" s="7"/>
      <c r="N55" s="7"/>
      <c r="P55" s="3"/>
      <c r="Q55" s="3"/>
    </row>
    <row r="56" spans="1:17" ht="16.5" customHeight="1" x14ac:dyDescent="0.25">
      <c r="K56" s="6"/>
      <c r="M56" s="7"/>
      <c r="N56" s="7"/>
      <c r="P56" s="3"/>
      <c r="Q56" s="3"/>
    </row>
    <row r="57" spans="1:17" ht="16.5" customHeight="1" x14ac:dyDescent="0.25">
      <c r="A57" s="1" t="s">
        <v>13</v>
      </c>
      <c r="B57" s="1">
        <v>2</v>
      </c>
      <c r="C57" s="1" t="s">
        <v>14</v>
      </c>
      <c r="D57" s="1" t="s">
        <v>60</v>
      </c>
      <c r="E57" s="2" t="s">
        <v>61</v>
      </c>
      <c r="F57" s="3">
        <v>348</v>
      </c>
      <c r="G57" s="3">
        <v>7</v>
      </c>
      <c r="J57" s="4">
        <f>ROUND('2018'!J60*1.025,2)</f>
        <v>47.52</v>
      </c>
      <c r="K57" s="6"/>
      <c r="M57" s="7"/>
      <c r="N57" s="7"/>
      <c r="P57" s="3"/>
      <c r="Q57" s="3"/>
    </row>
    <row r="58" spans="1:17" ht="16.5" customHeight="1" x14ac:dyDescent="0.25">
      <c r="K58" s="6"/>
      <c r="M58" s="7"/>
      <c r="N58" s="7"/>
      <c r="P58" s="3"/>
      <c r="Q58" s="3"/>
    </row>
    <row r="59" spans="1:17" ht="16.5" customHeight="1" x14ac:dyDescent="0.25">
      <c r="A59" s="1" t="s">
        <v>13</v>
      </c>
      <c r="B59" s="1">
        <v>2</v>
      </c>
      <c r="C59" s="1" t="s">
        <v>14</v>
      </c>
      <c r="D59" s="1" t="s">
        <v>62</v>
      </c>
      <c r="E59" s="2" t="s">
        <v>63</v>
      </c>
      <c r="F59" s="3">
        <v>333</v>
      </c>
      <c r="G59" s="3">
        <v>7</v>
      </c>
      <c r="J59" s="4">
        <f>ROUND('2018'!J62*1.025,2)</f>
        <v>40.68</v>
      </c>
      <c r="K59" s="6"/>
      <c r="M59" s="7"/>
      <c r="N59" s="7"/>
      <c r="P59" s="3"/>
      <c r="Q59" s="3"/>
    </row>
    <row r="60" spans="1:17" ht="16.5" customHeight="1" x14ac:dyDescent="0.25">
      <c r="K60" s="6"/>
      <c r="M60" s="7"/>
      <c r="N60" s="7"/>
      <c r="P60" s="3"/>
      <c r="Q60" s="3"/>
    </row>
    <row r="61" spans="1:17" ht="16.5" customHeight="1" x14ac:dyDescent="0.25">
      <c r="A61" s="1" t="s">
        <v>13</v>
      </c>
      <c r="B61" s="1">
        <v>2</v>
      </c>
      <c r="C61" s="1" t="s">
        <v>14</v>
      </c>
      <c r="D61" s="1" t="s">
        <v>64</v>
      </c>
      <c r="E61" s="2" t="s">
        <v>65</v>
      </c>
      <c r="F61" s="3">
        <v>348</v>
      </c>
      <c r="G61" s="3">
        <v>7</v>
      </c>
      <c r="J61" s="4">
        <f>ROUND('2018'!J64*1.025,2)</f>
        <v>40.68</v>
      </c>
      <c r="K61" s="6"/>
      <c r="M61" s="7"/>
      <c r="N61" s="7"/>
      <c r="P61" s="3"/>
      <c r="Q61" s="3"/>
    </row>
    <row r="62" spans="1:17" ht="16.5" customHeight="1" x14ac:dyDescent="0.25">
      <c r="K62" s="6"/>
      <c r="M62" s="7"/>
      <c r="N62" s="7"/>
      <c r="P62" s="3"/>
      <c r="Q62" s="3"/>
    </row>
    <row r="63" spans="1:17" ht="16.5" customHeight="1" x14ac:dyDescent="0.25">
      <c r="A63" s="1" t="s">
        <v>13</v>
      </c>
      <c r="B63" s="1">
        <v>2</v>
      </c>
      <c r="C63" s="1" t="s">
        <v>14</v>
      </c>
      <c r="D63" s="1" t="s">
        <v>66</v>
      </c>
      <c r="E63" s="2" t="s">
        <v>67</v>
      </c>
      <c r="F63" s="3">
        <v>363</v>
      </c>
      <c r="G63" s="3">
        <v>8</v>
      </c>
      <c r="J63" s="4">
        <f>ROUND('2018'!J66*1.025,2)</f>
        <v>48.29</v>
      </c>
      <c r="K63" s="6"/>
      <c r="M63" s="7"/>
      <c r="N63" s="7"/>
      <c r="P63" s="3"/>
      <c r="Q63" s="3"/>
    </row>
    <row r="64" spans="1:17" ht="16.5" customHeight="1" x14ac:dyDescent="0.25">
      <c r="K64" s="6"/>
      <c r="M64" s="7"/>
      <c r="N64" s="7"/>
      <c r="P64" s="3"/>
      <c r="Q64" s="3"/>
    </row>
    <row r="65" spans="1:17" ht="16.5" customHeight="1" x14ac:dyDescent="0.25">
      <c r="A65" s="1" t="s">
        <v>13</v>
      </c>
      <c r="B65" s="1">
        <v>2</v>
      </c>
      <c r="C65" s="1" t="s">
        <v>14</v>
      </c>
      <c r="D65" s="1" t="s">
        <v>68</v>
      </c>
      <c r="E65" s="2" t="s">
        <v>69</v>
      </c>
      <c r="J65" s="4">
        <f>ROUND('2018'!J68*1.025,2)</f>
        <v>49.65</v>
      </c>
      <c r="K65" s="6"/>
      <c r="M65" s="7"/>
      <c r="N65" s="7"/>
      <c r="P65" s="3"/>
      <c r="Q65" s="3"/>
    </row>
    <row r="66" spans="1:17" ht="16.5" customHeight="1" x14ac:dyDescent="0.25">
      <c r="K66" s="6"/>
      <c r="M66" s="7"/>
      <c r="N66" s="7"/>
      <c r="P66" s="3"/>
      <c r="Q66" s="3"/>
    </row>
    <row r="67" spans="1:17" ht="16.5" customHeight="1" x14ac:dyDescent="0.25">
      <c r="A67" s="1" t="s">
        <v>13</v>
      </c>
      <c r="B67" s="1">
        <v>2</v>
      </c>
      <c r="C67" s="1" t="s">
        <v>14</v>
      </c>
      <c r="D67" s="1" t="s">
        <v>70</v>
      </c>
      <c r="E67" s="2" t="s">
        <v>71</v>
      </c>
      <c r="J67" s="4">
        <f>ROUND('2018'!J70*1.025,2)</f>
        <v>49.65</v>
      </c>
      <c r="K67" s="6"/>
      <c r="M67" s="7"/>
      <c r="N67" s="7"/>
      <c r="P67" s="3"/>
      <c r="Q67" s="3"/>
    </row>
    <row r="68" spans="1:17" ht="16.5" customHeight="1" x14ac:dyDescent="0.25">
      <c r="K68" s="6"/>
      <c r="M68" s="7"/>
      <c r="N68" s="7"/>
      <c r="P68" s="3"/>
      <c r="Q68" s="3"/>
    </row>
    <row r="69" spans="1:17" ht="16.5" customHeight="1" x14ac:dyDescent="0.25">
      <c r="C69" s="1" t="s">
        <v>47</v>
      </c>
      <c r="K69" s="6"/>
      <c r="M69" s="7"/>
      <c r="N69" s="7"/>
      <c r="P69" s="3"/>
      <c r="Q69" s="3"/>
    </row>
    <row r="70" spans="1:17" ht="16.5" customHeight="1" x14ac:dyDescent="0.25">
      <c r="K70" s="6"/>
      <c r="M70" s="7"/>
      <c r="N70" s="7"/>
      <c r="P70" s="3"/>
      <c r="Q70" s="3"/>
    </row>
    <row r="71" spans="1:17" ht="16.5" customHeight="1" x14ac:dyDescent="0.25">
      <c r="A71" s="1" t="s">
        <v>13</v>
      </c>
      <c r="B71" s="1">
        <v>2</v>
      </c>
      <c r="C71" s="1" t="s">
        <v>14</v>
      </c>
      <c r="D71" s="1" t="s">
        <v>72</v>
      </c>
      <c r="E71" s="2" t="s">
        <v>73</v>
      </c>
      <c r="F71" s="3">
        <v>511</v>
      </c>
      <c r="G71" s="3">
        <v>8</v>
      </c>
      <c r="J71" s="4">
        <f>ROUND('2018'!J74*1.025,2)</f>
        <v>46.26</v>
      </c>
      <c r="K71" s="6"/>
      <c r="M71" s="7"/>
      <c r="N71" s="7"/>
      <c r="P71" s="3"/>
      <c r="Q71" s="3"/>
    </row>
    <row r="72" spans="1:17" ht="16.5" customHeight="1" x14ac:dyDescent="0.25">
      <c r="K72" s="6"/>
      <c r="M72" s="7"/>
      <c r="N72" s="7"/>
      <c r="P72" s="3"/>
      <c r="Q72" s="3"/>
    </row>
    <row r="73" spans="1:17" ht="16.5" customHeight="1" x14ac:dyDescent="0.25">
      <c r="A73" s="1" t="s">
        <v>13</v>
      </c>
      <c r="B73" s="1">
        <v>2</v>
      </c>
      <c r="C73" s="1" t="s">
        <v>14</v>
      </c>
      <c r="D73" s="1" t="s">
        <v>74</v>
      </c>
      <c r="E73" s="2" t="s">
        <v>75</v>
      </c>
      <c r="F73" s="3">
        <v>363</v>
      </c>
      <c r="G73" s="3">
        <v>8</v>
      </c>
      <c r="J73" s="4">
        <f>ROUND('2018'!J76*1.025,2)</f>
        <v>46.26</v>
      </c>
      <c r="K73" s="6"/>
      <c r="M73" s="7"/>
      <c r="N73" s="7"/>
      <c r="P73" s="3"/>
      <c r="Q73" s="3"/>
    </row>
    <row r="74" spans="1:17" ht="16.5" customHeight="1" x14ac:dyDescent="0.25">
      <c r="K74" s="6"/>
      <c r="M74" s="7"/>
      <c r="N74" s="7"/>
      <c r="P74" s="3"/>
      <c r="Q74" s="3"/>
    </row>
    <row r="75" spans="1:17" ht="16.5" customHeight="1" x14ac:dyDescent="0.25">
      <c r="A75" s="1" t="s">
        <v>13</v>
      </c>
      <c r="B75" s="1">
        <v>2</v>
      </c>
      <c r="C75" s="1" t="s">
        <v>14</v>
      </c>
      <c r="D75" s="1" t="s">
        <v>76</v>
      </c>
      <c r="E75" s="2" t="s">
        <v>77</v>
      </c>
      <c r="J75" s="4">
        <f>ROUND('2018'!J78*1.025,2)</f>
        <v>47.61</v>
      </c>
      <c r="K75" s="6"/>
      <c r="M75" s="7"/>
      <c r="N75" s="7"/>
      <c r="P75" s="3"/>
      <c r="Q75" s="3"/>
    </row>
    <row r="76" spans="1:17" ht="16.5" customHeight="1" x14ac:dyDescent="0.25"/>
    <row r="77" spans="1:17" ht="16.5" customHeight="1" x14ac:dyDescent="0.25">
      <c r="E77" s="2" t="s">
        <v>92</v>
      </c>
    </row>
    <row r="78" spans="1:17" s="7" customFormat="1" ht="16.5" customHeight="1" x14ac:dyDescent="0.25">
      <c r="A78" s="1"/>
      <c r="B78" s="1"/>
      <c r="C78" s="1"/>
      <c r="D78" s="1"/>
      <c r="E78" s="2"/>
      <c r="F78" s="3"/>
      <c r="G78" s="3"/>
      <c r="H78" s="3"/>
      <c r="I78" s="3"/>
      <c r="J78" s="4"/>
      <c r="L78" s="6"/>
      <c r="M78" s="6"/>
      <c r="N78" s="6"/>
    </row>
    <row r="79" spans="1:17" s="7" customFormat="1" ht="16.5" customHeight="1" x14ac:dyDescent="0.25">
      <c r="A79" s="1"/>
      <c r="B79" s="1"/>
      <c r="C79" s="1"/>
      <c r="D79" s="1"/>
      <c r="E79" s="2"/>
      <c r="F79" s="3"/>
      <c r="G79" s="3"/>
      <c r="H79" s="3"/>
      <c r="I79" s="3"/>
      <c r="J79" s="4"/>
      <c r="L79" s="6"/>
      <c r="M79" s="6"/>
      <c r="N79" s="6"/>
    </row>
    <row r="80" spans="1:17" s="7" customFormat="1" ht="16.5" customHeight="1" x14ac:dyDescent="0.25">
      <c r="A80" s="1"/>
      <c r="B80" s="1"/>
      <c r="C80" s="1"/>
      <c r="D80" s="1"/>
      <c r="E80" s="2"/>
      <c r="F80" s="3"/>
      <c r="G80" s="3"/>
      <c r="H80" s="3"/>
      <c r="I80" s="3"/>
      <c r="J80" s="4"/>
      <c r="L80" s="6"/>
      <c r="M80" s="6"/>
      <c r="N80" s="6"/>
    </row>
    <row r="81" spans="1:14" s="7" customFormat="1" ht="16.5" customHeight="1" x14ac:dyDescent="0.25">
      <c r="A81" s="1"/>
      <c r="B81" s="1"/>
      <c r="C81" s="1"/>
      <c r="D81" s="1"/>
      <c r="E81" s="2"/>
      <c r="F81" s="3"/>
      <c r="G81" s="3"/>
      <c r="H81" s="3"/>
      <c r="I81" s="3"/>
      <c r="J81" s="4"/>
      <c r="L81" s="6"/>
      <c r="M81" s="6"/>
      <c r="N81" s="6"/>
    </row>
    <row r="82" spans="1:14" s="7" customFormat="1" ht="16.5" customHeight="1" x14ac:dyDescent="0.25">
      <c r="A82" s="1"/>
      <c r="B82" s="1"/>
      <c r="C82" s="1"/>
      <c r="D82" s="1"/>
      <c r="E82" s="2" t="s">
        <v>78</v>
      </c>
      <c r="F82" s="3"/>
      <c r="G82" s="3"/>
      <c r="H82" s="3"/>
      <c r="I82" s="3"/>
      <c r="J82" s="4"/>
      <c r="L82" s="6"/>
      <c r="M82" s="6"/>
      <c r="N82" s="6"/>
    </row>
    <row r="83" spans="1:14" s="7" customFormat="1" ht="16.5" customHeight="1" x14ac:dyDescent="0.25">
      <c r="A83" s="1"/>
      <c r="B83" s="1"/>
      <c r="C83" s="1"/>
      <c r="D83" s="1"/>
      <c r="E83" s="2" t="s">
        <v>79</v>
      </c>
      <c r="F83" s="3"/>
      <c r="G83" s="3"/>
      <c r="H83" s="3"/>
      <c r="I83" s="3"/>
      <c r="J83" s="4"/>
      <c r="L83" s="6"/>
      <c r="M83" s="6"/>
      <c r="N83" s="6"/>
    </row>
    <row r="84" spans="1:14" s="7" customFormat="1" ht="12.75" customHeight="1" x14ac:dyDescent="0.25">
      <c r="A84" s="1"/>
      <c r="B84" s="1"/>
      <c r="C84" s="1"/>
      <c r="D84" s="1"/>
      <c r="E84" s="2"/>
      <c r="F84" s="3"/>
      <c r="G84" s="3"/>
      <c r="H84" s="3"/>
      <c r="I84" s="3"/>
      <c r="J84" s="4"/>
      <c r="L84" s="6"/>
      <c r="M84" s="6"/>
      <c r="N84" s="6"/>
    </row>
    <row r="85" spans="1:14" s="7" customFormat="1" ht="24" customHeight="1" x14ac:dyDescent="0.25">
      <c r="A85" s="19" t="s">
        <v>86</v>
      </c>
      <c r="B85" s="20"/>
      <c r="C85" s="21"/>
      <c r="D85" s="21"/>
      <c r="E85" s="20"/>
      <c r="F85" s="3"/>
      <c r="G85" s="3"/>
      <c r="H85" s="3"/>
      <c r="I85" s="3"/>
      <c r="J85" s="4"/>
      <c r="L85" s="6"/>
      <c r="M85" s="6"/>
      <c r="N85" s="6"/>
    </row>
    <row r="86" spans="1:14" ht="21.75" customHeight="1" x14ac:dyDescent="0.25">
      <c r="A86" s="19" t="s">
        <v>87</v>
      </c>
      <c r="B86" s="20"/>
      <c r="C86" s="21"/>
      <c r="D86" s="21"/>
      <c r="E86" s="20"/>
    </row>
    <row r="87" spans="1:14" ht="24" customHeight="1" x14ac:dyDescent="0.25">
      <c r="A87" s="19"/>
      <c r="D87" s="22">
        <f>ROUND('2018'!D90*1.025,3)</f>
        <v>0.21</v>
      </c>
      <c r="E87" s="2" t="s">
        <v>82</v>
      </c>
    </row>
    <row r="88" spans="1:14" s="7" customFormat="1" ht="24" customHeight="1" x14ac:dyDescent="0.25">
      <c r="A88" s="19"/>
      <c r="D88" s="22">
        <f>ROUND('2018'!D91*1.025,3)</f>
        <v>0.315</v>
      </c>
      <c r="E88" s="2" t="s">
        <v>83</v>
      </c>
      <c r="F88" s="3"/>
      <c r="G88" s="3"/>
      <c r="H88" s="3"/>
      <c r="I88" s="3"/>
      <c r="J88" s="4"/>
      <c r="L88" s="6"/>
      <c r="M88" s="6"/>
      <c r="N88" s="6"/>
    </row>
    <row r="89" spans="1:14" s="7" customFormat="1" ht="24" customHeight="1" x14ac:dyDescent="0.25">
      <c r="A89" s="19"/>
      <c r="D89" s="22">
        <f>ROUND('2018'!D92*1.025,3)</f>
        <v>0.52500000000000002</v>
      </c>
      <c r="E89" s="2" t="s">
        <v>84</v>
      </c>
      <c r="F89" s="3"/>
      <c r="G89" s="3"/>
      <c r="H89" s="3"/>
      <c r="I89" s="3"/>
      <c r="J89" s="4"/>
      <c r="L89" s="6"/>
      <c r="M89" s="6"/>
      <c r="N89" s="6"/>
    </row>
    <row r="90" spans="1:14" ht="24" customHeight="1" x14ac:dyDescent="0.25">
      <c r="A90" s="19"/>
      <c r="D90" s="22">
        <f>ROUND('2018'!D93*1.025,3)</f>
        <v>0.63</v>
      </c>
      <c r="E90" s="2" t="s">
        <v>85</v>
      </c>
    </row>
    <row r="98" spans="1:14" s="7" customFormat="1" ht="12.75" customHeight="1" x14ac:dyDescent="0.25">
      <c r="A98" s="1"/>
      <c r="B98" s="1"/>
      <c r="C98" s="1"/>
      <c r="D98" s="1"/>
      <c r="E98" s="2"/>
      <c r="F98" s="3"/>
      <c r="G98" s="3"/>
      <c r="H98" s="3"/>
      <c r="I98" s="3"/>
      <c r="J98" s="4"/>
      <c r="L98" s="6"/>
      <c r="M98" s="6"/>
      <c r="N98" s="6"/>
    </row>
    <row r="99" spans="1:14" s="7" customFormat="1" ht="12.75" customHeight="1" x14ac:dyDescent="0.25">
      <c r="A99" s="1"/>
      <c r="B99" s="1"/>
      <c r="C99" s="1"/>
      <c r="D99" s="1"/>
      <c r="E99" s="2"/>
      <c r="F99" s="3"/>
      <c r="G99" s="3"/>
      <c r="H99" s="3"/>
      <c r="I99" s="3"/>
      <c r="J99" s="4"/>
      <c r="L99" s="6"/>
      <c r="M99" s="6"/>
      <c r="N99" s="6"/>
    </row>
    <row r="100" spans="1:14" s="7" customFormat="1" ht="12.75" customHeight="1" x14ac:dyDescent="0.25">
      <c r="A100" s="1"/>
      <c r="B100" s="1"/>
      <c r="C100" s="1"/>
      <c r="D100" s="1"/>
      <c r="E100" s="2"/>
      <c r="F100" s="3"/>
      <c r="G100" s="3"/>
      <c r="H100" s="3"/>
      <c r="I100" s="3"/>
      <c r="J100" s="4"/>
      <c r="L100" s="6"/>
      <c r="M100" s="6"/>
      <c r="N100" s="6"/>
    </row>
    <row r="101" spans="1:14" s="7" customFormat="1" ht="12.75" customHeight="1" x14ac:dyDescent="0.25">
      <c r="A101" s="1"/>
      <c r="B101" s="1"/>
      <c r="C101" s="1"/>
      <c r="D101" s="1"/>
      <c r="E101" s="2"/>
      <c r="F101" s="3"/>
      <c r="G101" s="3"/>
      <c r="H101" s="3"/>
      <c r="I101" s="3"/>
      <c r="J101" s="4"/>
      <c r="L101" s="6"/>
      <c r="M101" s="6"/>
      <c r="N101" s="6"/>
    </row>
    <row r="102" spans="1:14" s="7" customFormat="1" ht="12.75" customHeight="1" x14ac:dyDescent="0.25">
      <c r="A102" s="1"/>
      <c r="B102" s="1"/>
      <c r="C102" s="1"/>
      <c r="D102" s="1"/>
      <c r="E102" s="2"/>
      <c r="F102" s="3"/>
      <c r="G102" s="3"/>
      <c r="H102" s="3"/>
      <c r="I102" s="3"/>
      <c r="J102" s="4"/>
      <c r="L102" s="6"/>
      <c r="M102" s="6"/>
      <c r="N102" s="6"/>
    </row>
    <row r="103" spans="1:14" s="7" customFormat="1" ht="12.75" customHeight="1" x14ac:dyDescent="0.25">
      <c r="A103" s="1"/>
      <c r="B103" s="1"/>
      <c r="C103" s="1"/>
      <c r="D103" s="1"/>
      <c r="E103" s="2"/>
      <c r="F103" s="3"/>
      <c r="G103" s="3"/>
      <c r="H103" s="3"/>
      <c r="I103" s="3"/>
      <c r="J103" s="4"/>
      <c r="L103" s="6"/>
      <c r="M103" s="6"/>
      <c r="N103" s="6"/>
    </row>
    <row r="104" spans="1:14" s="7" customFormat="1" ht="12.75" customHeight="1" x14ac:dyDescent="0.25">
      <c r="A104" s="1"/>
      <c r="B104" s="1"/>
      <c r="C104" s="1"/>
      <c r="D104" s="1"/>
      <c r="E104" s="2"/>
      <c r="F104" s="3"/>
      <c r="G104" s="3"/>
      <c r="H104" s="3"/>
      <c r="I104" s="3"/>
      <c r="J104" s="4"/>
      <c r="L104" s="6"/>
      <c r="M104" s="6"/>
      <c r="N104" s="6"/>
    </row>
    <row r="105" spans="1:14" s="7" customFormat="1" ht="12.75" customHeight="1" x14ac:dyDescent="0.25">
      <c r="A105" s="1"/>
      <c r="B105" s="1"/>
      <c r="C105" s="1"/>
      <c r="D105" s="1"/>
      <c r="E105" s="2"/>
      <c r="F105" s="3"/>
      <c r="G105" s="3"/>
      <c r="H105" s="3"/>
      <c r="I105" s="3"/>
      <c r="J105" s="4"/>
      <c r="L105" s="6"/>
      <c r="M105" s="6"/>
      <c r="N105" s="6"/>
    </row>
    <row r="106" spans="1:14" s="7" customFormat="1" ht="12.75" customHeight="1" x14ac:dyDescent="0.25">
      <c r="A106" s="1"/>
      <c r="B106" s="1"/>
      <c r="C106" s="1"/>
      <c r="D106" s="1"/>
      <c r="E106" s="2"/>
      <c r="F106" s="3"/>
      <c r="G106" s="3"/>
      <c r="H106" s="3"/>
      <c r="I106" s="3"/>
      <c r="J106" s="4"/>
      <c r="L106" s="6"/>
      <c r="M106" s="6"/>
      <c r="N106" s="6"/>
    </row>
    <row r="107" spans="1:14" s="7" customFormat="1" ht="12.75" customHeight="1" x14ac:dyDescent="0.25">
      <c r="A107" s="1"/>
      <c r="B107" s="1"/>
      <c r="C107" s="1"/>
      <c r="D107" s="1"/>
      <c r="E107" s="2"/>
      <c r="F107" s="3"/>
      <c r="G107" s="3"/>
      <c r="H107" s="3"/>
      <c r="I107" s="3"/>
      <c r="J107" s="4"/>
      <c r="L107" s="6"/>
      <c r="M107" s="6"/>
      <c r="N107" s="6"/>
    </row>
    <row r="108" spans="1:14" s="7" customFormat="1" ht="12.75" customHeight="1" x14ac:dyDescent="0.25">
      <c r="A108" s="1"/>
      <c r="B108" s="1"/>
      <c r="C108" s="1"/>
      <c r="D108" s="1"/>
      <c r="E108" s="2"/>
      <c r="F108" s="3"/>
      <c r="G108" s="3"/>
      <c r="H108" s="3"/>
      <c r="I108" s="3"/>
      <c r="J108" s="4"/>
      <c r="L108" s="6"/>
      <c r="M108" s="6"/>
      <c r="N108" s="6"/>
    </row>
    <row r="109" spans="1:14" s="7" customFormat="1" ht="12.75" customHeight="1" x14ac:dyDescent="0.25">
      <c r="A109" s="1"/>
      <c r="B109" s="1"/>
      <c r="C109" s="1"/>
      <c r="D109" s="1"/>
      <c r="E109" s="2"/>
      <c r="F109" s="3"/>
      <c r="G109" s="3"/>
      <c r="H109" s="3"/>
      <c r="I109" s="3"/>
      <c r="J109" s="4"/>
      <c r="L109" s="6"/>
      <c r="M109" s="6"/>
      <c r="N109" s="6"/>
    </row>
    <row r="110" spans="1:14" s="7" customFormat="1" ht="12.75" customHeight="1" x14ac:dyDescent="0.25">
      <c r="A110" s="1"/>
      <c r="B110" s="1"/>
      <c r="C110" s="1"/>
      <c r="D110" s="1"/>
      <c r="E110" s="2"/>
      <c r="F110" s="3"/>
      <c r="G110" s="3"/>
      <c r="H110" s="3"/>
      <c r="I110" s="3"/>
      <c r="J110" s="4"/>
      <c r="L110" s="6"/>
      <c r="M110" s="6"/>
      <c r="N110" s="6"/>
    </row>
    <row r="111" spans="1:14" s="7" customFormat="1" ht="12.75" customHeight="1" x14ac:dyDescent="0.25">
      <c r="A111" s="1"/>
      <c r="B111" s="1"/>
      <c r="C111" s="1"/>
      <c r="D111" s="1"/>
      <c r="E111" s="2"/>
      <c r="F111" s="3"/>
      <c r="G111" s="3"/>
      <c r="H111" s="3"/>
      <c r="I111" s="3"/>
      <c r="J111" s="4"/>
      <c r="L111" s="6"/>
      <c r="M111" s="6"/>
      <c r="N111" s="6"/>
    </row>
    <row r="112" spans="1:14" s="7" customFormat="1" ht="12.75" customHeight="1" x14ac:dyDescent="0.25">
      <c r="A112" s="1"/>
      <c r="B112" s="1"/>
      <c r="C112" s="1"/>
      <c r="D112" s="1"/>
      <c r="E112" s="2"/>
      <c r="F112" s="3"/>
      <c r="G112" s="3"/>
      <c r="H112" s="3"/>
      <c r="I112" s="3"/>
      <c r="J112" s="4"/>
      <c r="L112" s="6"/>
      <c r="M112" s="6"/>
      <c r="N112" s="6"/>
    </row>
    <row r="113" spans="1:14" s="7" customFormat="1" ht="12.75" customHeight="1" x14ac:dyDescent="0.25">
      <c r="A113" s="1"/>
      <c r="B113" s="1"/>
      <c r="C113" s="1"/>
      <c r="D113" s="1"/>
      <c r="E113" s="2"/>
      <c r="F113" s="3"/>
      <c r="G113" s="3"/>
      <c r="H113" s="3"/>
      <c r="I113" s="3"/>
      <c r="J113" s="4"/>
      <c r="L113" s="6"/>
      <c r="M113" s="6"/>
      <c r="N113" s="6"/>
    </row>
    <row r="114" spans="1:14" s="7" customFormat="1" ht="12.75" customHeight="1" x14ac:dyDescent="0.25">
      <c r="A114" s="1"/>
      <c r="B114" s="1"/>
      <c r="C114" s="1"/>
      <c r="D114" s="1"/>
      <c r="E114" s="2"/>
      <c r="F114" s="3"/>
      <c r="G114" s="3"/>
      <c r="H114" s="3"/>
      <c r="I114" s="3"/>
      <c r="J114" s="4"/>
      <c r="L114" s="6"/>
      <c r="M114" s="6"/>
      <c r="N114" s="6"/>
    </row>
    <row r="115" spans="1:14" s="7" customFormat="1" ht="12.75" customHeight="1" x14ac:dyDescent="0.25">
      <c r="A115" s="1"/>
      <c r="B115" s="1"/>
      <c r="C115" s="1"/>
      <c r="D115" s="1"/>
      <c r="E115" s="2"/>
      <c r="F115" s="3"/>
      <c r="G115" s="3"/>
      <c r="H115" s="3"/>
      <c r="I115" s="3"/>
      <c r="J115" s="4"/>
      <c r="L115" s="6"/>
      <c r="M115" s="6"/>
      <c r="N115" s="6"/>
    </row>
    <row r="116" spans="1:14" s="7" customFormat="1" ht="12.75" customHeight="1" x14ac:dyDescent="0.25">
      <c r="A116" s="1"/>
      <c r="B116" s="1"/>
      <c r="C116" s="1"/>
      <c r="D116" s="1"/>
      <c r="E116" s="2"/>
      <c r="F116" s="3"/>
      <c r="G116" s="3"/>
      <c r="H116" s="3"/>
      <c r="I116" s="3"/>
      <c r="J116" s="4"/>
      <c r="L116" s="6"/>
      <c r="M116" s="6"/>
      <c r="N116" s="6"/>
    </row>
    <row r="117" spans="1:14" s="7" customFormat="1" ht="12.75" customHeight="1" x14ac:dyDescent="0.25">
      <c r="A117" s="1"/>
      <c r="B117" s="1"/>
      <c r="C117" s="1"/>
      <c r="D117" s="1"/>
      <c r="E117" s="2"/>
      <c r="F117" s="3"/>
      <c r="G117" s="3"/>
      <c r="H117" s="3"/>
      <c r="I117" s="3"/>
      <c r="J117" s="4"/>
      <c r="L117" s="6"/>
      <c r="M117" s="6"/>
      <c r="N117" s="6"/>
    </row>
    <row r="118" spans="1:14" s="7" customFormat="1" ht="12.75" customHeight="1" x14ac:dyDescent="0.25">
      <c r="A118" s="1"/>
      <c r="B118" s="1"/>
      <c r="C118" s="1"/>
      <c r="D118" s="1"/>
      <c r="E118" s="2"/>
      <c r="F118" s="3"/>
      <c r="G118" s="3"/>
      <c r="H118" s="3"/>
      <c r="I118" s="3"/>
      <c r="J118" s="4"/>
      <c r="L118" s="6"/>
      <c r="M118" s="6"/>
      <c r="N118" s="6"/>
    </row>
    <row r="119" spans="1:14" s="7" customFormat="1" ht="12.75" customHeight="1" x14ac:dyDescent="0.25">
      <c r="A119" s="1"/>
      <c r="B119" s="1"/>
      <c r="C119" s="1"/>
      <c r="D119" s="1"/>
      <c r="E119" s="2"/>
      <c r="F119" s="3"/>
      <c r="G119" s="3"/>
      <c r="H119" s="3"/>
      <c r="I119" s="3"/>
      <c r="J119" s="4"/>
      <c r="L119" s="6"/>
      <c r="M119" s="6"/>
      <c r="N119" s="6"/>
    </row>
    <row r="120" spans="1:14" s="7" customFormat="1" ht="12.75" customHeight="1" x14ac:dyDescent="0.25">
      <c r="A120" s="1"/>
      <c r="B120" s="1"/>
      <c r="C120" s="1"/>
      <c r="D120" s="1"/>
      <c r="E120" s="2"/>
      <c r="F120" s="3"/>
      <c r="G120" s="3"/>
      <c r="H120" s="3"/>
      <c r="I120" s="3"/>
      <c r="J120" s="4"/>
      <c r="L120" s="6"/>
      <c r="M120" s="6"/>
      <c r="N120" s="6"/>
    </row>
    <row r="121" spans="1:14" s="7" customFormat="1" ht="12.75" customHeight="1" x14ac:dyDescent="0.25">
      <c r="A121" s="1"/>
      <c r="B121" s="1"/>
      <c r="C121" s="1"/>
      <c r="D121" s="1"/>
      <c r="E121" s="2"/>
      <c r="F121" s="3"/>
      <c r="G121" s="3"/>
      <c r="H121" s="3"/>
      <c r="I121" s="3"/>
      <c r="J121" s="4"/>
      <c r="L121" s="6"/>
      <c r="M121" s="6"/>
      <c r="N121" s="6"/>
    </row>
    <row r="122" spans="1:14" s="7" customFormat="1" ht="12.75" customHeight="1" x14ac:dyDescent="0.25">
      <c r="A122" s="1"/>
      <c r="B122" s="1"/>
      <c r="C122" s="1"/>
      <c r="D122" s="1"/>
      <c r="E122" s="2"/>
      <c r="F122" s="3"/>
      <c r="G122" s="3"/>
      <c r="H122" s="3"/>
      <c r="I122" s="3"/>
      <c r="J122" s="4"/>
      <c r="L122" s="6"/>
      <c r="M122" s="6"/>
      <c r="N122" s="6"/>
    </row>
    <row r="123" spans="1:14" s="7" customFormat="1" ht="12.75" customHeight="1" x14ac:dyDescent="0.25">
      <c r="A123" s="1"/>
      <c r="B123" s="1"/>
      <c r="C123" s="1"/>
      <c r="D123" s="1"/>
      <c r="E123" s="2"/>
      <c r="F123" s="3"/>
      <c r="G123" s="3"/>
      <c r="H123" s="3"/>
      <c r="I123" s="3"/>
      <c r="J123" s="4"/>
      <c r="L123" s="6"/>
      <c r="M123" s="6"/>
      <c r="N123" s="6"/>
    </row>
    <row r="124" spans="1:14" s="7" customFormat="1" ht="12.75" customHeight="1" x14ac:dyDescent="0.25">
      <c r="A124" s="1"/>
      <c r="B124" s="1"/>
      <c r="C124" s="1"/>
      <c r="D124" s="1"/>
      <c r="E124" s="2"/>
      <c r="F124" s="3"/>
      <c r="G124" s="3"/>
      <c r="H124" s="3"/>
      <c r="I124" s="3"/>
      <c r="J124" s="4"/>
      <c r="L124" s="6"/>
      <c r="M124" s="6"/>
      <c r="N124" s="6"/>
    </row>
    <row r="125" spans="1:14" s="7" customFormat="1" ht="12.75" customHeight="1" x14ac:dyDescent="0.25">
      <c r="A125" s="1"/>
      <c r="B125" s="1"/>
      <c r="C125" s="1"/>
      <c r="D125" s="1"/>
      <c r="E125" s="2"/>
      <c r="F125" s="3"/>
      <c r="G125" s="3"/>
      <c r="H125" s="3"/>
      <c r="I125" s="3"/>
      <c r="J125" s="4"/>
      <c r="L125" s="6"/>
      <c r="M125" s="6"/>
      <c r="N125" s="6"/>
    </row>
    <row r="126" spans="1:14" s="7" customFormat="1" ht="12.75" customHeight="1" x14ac:dyDescent="0.25">
      <c r="A126" s="1"/>
      <c r="B126" s="1"/>
      <c r="C126" s="1"/>
      <c r="D126" s="1"/>
      <c r="E126" s="2"/>
      <c r="F126" s="3"/>
      <c r="G126" s="3"/>
      <c r="H126" s="3"/>
      <c r="I126" s="3"/>
      <c r="J126" s="4"/>
      <c r="L126" s="6"/>
      <c r="M126" s="6"/>
      <c r="N126" s="6"/>
    </row>
    <row r="127" spans="1:14" s="7" customFormat="1" ht="12.75" customHeight="1" x14ac:dyDescent="0.25">
      <c r="A127" s="1"/>
      <c r="B127" s="1"/>
      <c r="C127" s="1"/>
      <c r="D127" s="1"/>
      <c r="E127" s="2"/>
      <c r="F127" s="3"/>
      <c r="G127" s="3"/>
      <c r="H127" s="3"/>
      <c r="I127" s="3"/>
      <c r="J127" s="4"/>
      <c r="L127" s="6"/>
      <c r="M127" s="6"/>
      <c r="N127" s="6"/>
    </row>
    <row r="128" spans="1:14" s="7" customFormat="1" ht="12.75" customHeight="1" x14ac:dyDescent="0.25">
      <c r="A128" s="1"/>
      <c r="B128" s="1"/>
      <c r="C128" s="1"/>
      <c r="D128" s="1"/>
      <c r="E128" s="2"/>
      <c r="F128" s="3"/>
      <c r="G128" s="3"/>
      <c r="H128" s="3"/>
      <c r="I128" s="3"/>
      <c r="J128" s="4"/>
      <c r="L128" s="6"/>
      <c r="M128" s="6"/>
      <c r="N128" s="6"/>
    </row>
    <row r="129" spans="1:14" s="7" customFormat="1" ht="12.75" customHeight="1" x14ac:dyDescent="0.25">
      <c r="A129" s="1"/>
      <c r="B129" s="1"/>
      <c r="C129" s="1"/>
      <c r="D129" s="1"/>
      <c r="E129" s="2"/>
      <c r="F129" s="3"/>
      <c r="G129" s="3"/>
      <c r="H129" s="3"/>
      <c r="I129" s="3"/>
      <c r="J129" s="4"/>
      <c r="L129" s="6"/>
      <c r="M129" s="6"/>
      <c r="N129" s="6"/>
    </row>
    <row r="130" spans="1:14" s="7" customFormat="1" ht="12.75" customHeight="1" x14ac:dyDescent="0.25">
      <c r="A130" s="1"/>
      <c r="B130" s="1"/>
      <c r="C130" s="1"/>
      <c r="D130" s="1"/>
      <c r="E130" s="2"/>
      <c r="F130" s="3"/>
      <c r="G130" s="3"/>
      <c r="H130" s="3"/>
      <c r="I130" s="3"/>
      <c r="J130" s="4"/>
      <c r="L130" s="6"/>
      <c r="M130" s="6"/>
      <c r="N130" s="6"/>
    </row>
    <row r="131" spans="1:14" s="7" customFormat="1" ht="12.75" customHeight="1" x14ac:dyDescent="0.25">
      <c r="A131" s="1"/>
      <c r="B131" s="1"/>
      <c r="C131" s="1"/>
      <c r="D131" s="1"/>
      <c r="E131" s="2"/>
      <c r="F131" s="3"/>
      <c r="G131" s="3"/>
      <c r="H131" s="3"/>
      <c r="I131" s="3"/>
      <c r="J131" s="4"/>
      <c r="L131" s="6"/>
      <c r="M131" s="6"/>
      <c r="N131" s="6"/>
    </row>
    <row r="132" spans="1:14" s="7" customFormat="1" ht="12.75" customHeight="1" x14ac:dyDescent="0.25">
      <c r="A132" s="1"/>
      <c r="B132" s="1"/>
      <c r="C132" s="1"/>
      <c r="D132" s="1"/>
      <c r="E132" s="2"/>
      <c r="F132" s="3"/>
      <c r="G132" s="3"/>
      <c r="H132" s="3"/>
      <c r="I132" s="3"/>
      <c r="J132" s="4"/>
      <c r="L132" s="6"/>
      <c r="M132" s="6"/>
      <c r="N132" s="6"/>
    </row>
    <row r="133" spans="1:14" s="7" customFormat="1" ht="12.75" customHeight="1" x14ac:dyDescent="0.25">
      <c r="A133" s="1"/>
      <c r="B133" s="1"/>
      <c r="C133" s="1"/>
      <c r="D133" s="1"/>
      <c r="E133" s="2"/>
      <c r="F133" s="3"/>
      <c r="G133" s="3"/>
      <c r="H133" s="3"/>
      <c r="I133" s="3"/>
      <c r="J133" s="4"/>
      <c r="L133" s="6"/>
      <c r="M133" s="6"/>
      <c r="N133" s="6"/>
    </row>
    <row r="134" spans="1:14" s="7" customFormat="1" ht="12.75" customHeight="1" x14ac:dyDescent="0.25">
      <c r="A134" s="1"/>
      <c r="B134" s="1"/>
      <c r="C134" s="1"/>
      <c r="D134" s="1"/>
      <c r="E134" s="2"/>
      <c r="F134" s="3"/>
      <c r="G134" s="3"/>
      <c r="H134" s="3"/>
      <c r="I134" s="3"/>
      <c r="J134" s="4"/>
      <c r="L134" s="6"/>
      <c r="M134" s="6"/>
      <c r="N134" s="6"/>
    </row>
    <row r="135" spans="1:14" s="7" customFormat="1" ht="12.75" customHeight="1" x14ac:dyDescent="0.25">
      <c r="A135" s="1"/>
      <c r="B135" s="1"/>
      <c r="C135" s="1"/>
      <c r="D135" s="1"/>
      <c r="E135" s="2"/>
      <c r="F135" s="3"/>
      <c r="G135" s="3"/>
      <c r="H135" s="3"/>
      <c r="I135" s="3"/>
      <c r="J135" s="4"/>
      <c r="L135" s="6"/>
      <c r="M135" s="6"/>
      <c r="N135" s="6"/>
    </row>
    <row r="136" spans="1:14" s="7" customFormat="1" ht="12.75" customHeight="1" x14ac:dyDescent="0.25">
      <c r="A136" s="1"/>
      <c r="B136" s="1"/>
      <c r="C136" s="1"/>
      <c r="D136" s="1"/>
      <c r="E136" s="2"/>
      <c r="F136" s="3"/>
      <c r="G136" s="3"/>
      <c r="H136" s="3"/>
      <c r="I136" s="3"/>
      <c r="J136" s="4"/>
      <c r="L136" s="6"/>
      <c r="M136" s="6"/>
      <c r="N136" s="6"/>
    </row>
    <row r="137" spans="1:14" s="7" customFormat="1" ht="12.75" customHeight="1" x14ac:dyDescent="0.25">
      <c r="A137" s="1"/>
      <c r="B137" s="1"/>
      <c r="C137" s="1"/>
      <c r="D137" s="1"/>
      <c r="E137" s="2"/>
      <c r="F137" s="3"/>
      <c r="G137" s="3"/>
      <c r="H137" s="3"/>
      <c r="I137" s="3"/>
      <c r="J137" s="4"/>
      <c r="L137" s="6"/>
      <c r="M137" s="6"/>
      <c r="N137" s="6"/>
    </row>
    <row r="138" spans="1:14" s="7" customFormat="1" ht="12.75" customHeight="1" x14ac:dyDescent="0.25">
      <c r="A138" s="1"/>
      <c r="B138" s="1"/>
      <c r="C138" s="1"/>
      <c r="D138" s="1"/>
      <c r="E138" s="2"/>
      <c r="F138" s="3"/>
      <c r="G138" s="3"/>
      <c r="H138" s="3"/>
      <c r="I138" s="3"/>
      <c r="J138" s="4"/>
      <c r="L138" s="6"/>
      <c r="M138" s="6"/>
      <c r="N138" s="6"/>
    </row>
    <row r="139" spans="1:14" s="7" customFormat="1" ht="12.75" customHeight="1" x14ac:dyDescent="0.25">
      <c r="A139" s="1"/>
      <c r="B139" s="1"/>
      <c r="C139" s="1"/>
      <c r="D139" s="1"/>
      <c r="E139" s="2"/>
      <c r="F139" s="3"/>
      <c r="G139" s="3"/>
      <c r="H139" s="3"/>
      <c r="I139" s="3"/>
      <c r="J139" s="4"/>
      <c r="L139" s="6"/>
      <c r="M139" s="6"/>
      <c r="N139" s="6"/>
    </row>
    <row r="140" spans="1:14" s="7" customFormat="1" ht="12.75" customHeight="1" x14ac:dyDescent="0.25">
      <c r="A140" s="1"/>
      <c r="B140" s="1"/>
      <c r="C140" s="1"/>
      <c r="D140" s="1"/>
      <c r="E140" s="2"/>
      <c r="F140" s="3"/>
      <c r="G140" s="3"/>
      <c r="H140" s="3"/>
      <c r="I140" s="3"/>
      <c r="J140" s="4"/>
      <c r="L140" s="6"/>
      <c r="M140" s="6"/>
      <c r="N140" s="6"/>
    </row>
    <row r="141" spans="1:14" s="7" customFormat="1" ht="12.75" customHeight="1" x14ac:dyDescent="0.25">
      <c r="A141" s="1"/>
      <c r="B141" s="1"/>
      <c r="C141" s="1"/>
      <c r="D141" s="1"/>
      <c r="E141" s="2"/>
      <c r="F141" s="3"/>
      <c r="G141" s="3"/>
      <c r="H141" s="3"/>
      <c r="I141" s="3"/>
      <c r="J141" s="4"/>
      <c r="L141" s="6"/>
      <c r="M141" s="6"/>
      <c r="N141" s="6"/>
    </row>
    <row r="142" spans="1:14" s="7" customFormat="1" ht="12.75" customHeight="1" x14ac:dyDescent="0.25">
      <c r="A142" s="1"/>
      <c r="B142" s="1"/>
      <c r="C142" s="1"/>
      <c r="D142" s="1"/>
      <c r="E142" s="2"/>
      <c r="F142" s="3"/>
      <c r="G142" s="3"/>
      <c r="H142" s="3"/>
      <c r="I142" s="3"/>
      <c r="J142" s="4"/>
      <c r="L142" s="6"/>
      <c r="M142" s="6"/>
      <c r="N142" s="6"/>
    </row>
    <row r="143" spans="1:14" s="7" customFormat="1" ht="12.75" customHeight="1" x14ac:dyDescent="0.25">
      <c r="A143" s="1"/>
      <c r="B143" s="1"/>
      <c r="C143" s="1"/>
      <c r="D143" s="1"/>
      <c r="E143" s="2"/>
      <c r="F143" s="3"/>
      <c r="G143" s="3"/>
      <c r="H143" s="3"/>
      <c r="I143" s="3"/>
      <c r="J143" s="4"/>
      <c r="L143" s="6"/>
      <c r="M143" s="6"/>
      <c r="N143" s="6"/>
    </row>
    <row r="144" spans="1:14" s="7" customFormat="1" ht="12.75" customHeight="1" x14ac:dyDescent="0.25">
      <c r="A144" s="1"/>
      <c r="B144" s="1"/>
      <c r="C144" s="1"/>
      <c r="D144" s="1"/>
      <c r="E144" s="2"/>
      <c r="F144" s="3"/>
      <c r="G144" s="3"/>
      <c r="H144" s="3"/>
      <c r="I144" s="3"/>
      <c r="J144" s="4"/>
      <c r="L144" s="6"/>
      <c r="M144" s="6"/>
      <c r="N144" s="6"/>
    </row>
    <row r="145" spans="1:14" s="7" customFormat="1" ht="12.75" customHeight="1" x14ac:dyDescent="0.25">
      <c r="A145" s="1"/>
      <c r="B145" s="1"/>
      <c r="C145" s="1"/>
      <c r="D145" s="1"/>
      <c r="E145" s="2"/>
      <c r="F145" s="3"/>
      <c r="G145" s="3"/>
      <c r="H145" s="3"/>
      <c r="I145" s="3"/>
      <c r="J145" s="4"/>
      <c r="L145" s="6"/>
      <c r="M145" s="6"/>
      <c r="N145" s="6"/>
    </row>
    <row r="146" spans="1:14" s="7" customFormat="1" ht="12.75" customHeight="1" x14ac:dyDescent="0.25">
      <c r="A146" s="1"/>
      <c r="B146" s="1"/>
      <c r="C146" s="1"/>
      <c r="D146" s="1"/>
      <c r="E146" s="2"/>
      <c r="F146" s="3"/>
      <c r="G146" s="3"/>
      <c r="H146" s="3"/>
      <c r="I146" s="3"/>
      <c r="J146" s="4"/>
      <c r="L146" s="6"/>
      <c r="M146" s="6"/>
      <c r="N146" s="6"/>
    </row>
    <row r="147" spans="1:14" s="7" customFormat="1" ht="12.75" customHeight="1" x14ac:dyDescent="0.25">
      <c r="A147" s="1"/>
      <c r="B147" s="1"/>
      <c r="C147" s="1"/>
      <c r="D147" s="1"/>
      <c r="E147" s="2"/>
      <c r="F147" s="3"/>
      <c r="G147" s="3"/>
      <c r="H147" s="3"/>
      <c r="I147" s="3"/>
      <c r="J147" s="4"/>
      <c r="L147" s="6"/>
      <c r="M147" s="6"/>
      <c r="N147" s="6"/>
    </row>
    <row r="148" spans="1:14" s="7" customFormat="1" ht="12.75" customHeight="1" x14ac:dyDescent="0.25">
      <c r="A148" s="1"/>
      <c r="B148" s="1"/>
      <c r="C148" s="1"/>
      <c r="D148" s="1"/>
      <c r="E148" s="2"/>
      <c r="F148" s="3"/>
      <c r="G148" s="3"/>
      <c r="H148" s="3"/>
      <c r="I148" s="3"/>
      <c r="J148" s="4"/>
      <c r="L148" s="6"/>
      <c r="M148" s="6"/>
      <c r="N148" s="6"/>
    </row>
    <row r="149" spans="1:14" s="7" customFormat="1" ht="12.75" customHeight="1" x14ac:dyDescent="0.25">
      <c r="A149" s="1"/>
      <c r="B149" s="1"/>
      <c r="C149" s="1"/>
      <c r="D149" s="1"/>
      <c r="E149" s="2"/>
      <c r="F149" s="3"/>
      <c r="G149" s="3"/>
      <c r="H149" s="3"/>
      <c r="I149" s="3"/>
      <c r="J149" s="4"/>
      <c r="L149" s="6"/>
      <c r="M149" s="6"/>
      <c r="N149" s="6"/>
    </row>
    <row r="150" spans="1:14" s="7" customFormat="1" ht="12.75" customHeight="1" x14ac:dyDescent="0.25">
      <c r="A150" s="1"/>
      <c r="B150" s="1"/>
      <c r="C150" s="1"/>
      <c r="D150" s="1"/>
      <c r="E150" s="2"/>
      <c r="F150" s="3"/>
      <c r="G150" s="3"/>
      <c r="H150" s="3"/>
      <c r="I150" s="3"/>
      <c r="J150" s="4"/>
      <c r="L150" s="6"/>
      <c r="M150" s="6"/>
      <c r="N150" s="6"/>
    </row>
    <row r="151" spans="1:14" s="7" customFormat="1" ht="12.75" customHeight="1" x14ac:dyDescent="0.25">
      <c r="A151" s="1"/>
      <c r="B151" s="1"/>
      <c r="C151" s="1"/>
      <c r="D151" s="1"/>
      <c r="E151" s="2"/>
      <c r="F151" s="3"/>
      <c r="G151" s="3"/>
      <c r="H151" s="3"/>
      <c r="I151" s="3"/>
      <c r="J151" s="4"/>
      <c r="L151" s="6"/>
      <c r="M151" s="6"/>
      <c r="N151" s="6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51"/>
  <sheetViews>
    <sheetView showGridLines="0" topLeftCell="A6" workbookViewId="0">
      <selection activeCell="E82" sqref="E82"/>
    </sheetView>
  </sheetViews>
  <sheetFormatPr defaultColWidth="33.140625" defaultRowHeight="15.75" x14ac:dyDescent="0.25"/>
  <cols>
    <col min="1" max="1" width="8" style="1" customWidth="1"/>
    <col min="2" max="2" width="6" style="1" customWidth="1"/>
    <col min="3" max="3" width="4.140625" style="1" customWidth="1"/>
    <col min="4" max="4" width="11.140625" style="1" customWidth="1"/>
    <col min="5" max="5" width="91.85546875" style="2" customWidth="1"/>
    <col min="6" max="6" width="4.5703125" style="3" bestFit="1" customWidth="1"/>
    <col min="7" max="7" width="12" style="1" bestFit="1" customWidth="1"/>
    <col min="8" max="8" width="10.28515625" style="1" bestFit="1" customWidth="1"/>
    <col min="9" max="9" width="4.7109375" style="3" customWidth="1"/>
    <col min="10" max="10" width="7.5703125" style="4" bestFit="1" customWidth="1"/>
    <col min="11" max="11" width="11.140625" style="1" customWidth="1"/>
    <col min="12" max="12" width="21" style="62" bestFit="1" customWidth="1"/>
    <col min="13" max="13" width="40.5703125" style="72" customWidth="1"/>
    <col min="14" max="14" width="11.42578125" style="91" customWidth="1"/>
    <col min="15" max="15" width="9.5703125" style="6" customWidth="1"/>
    <col min="16" max="16" width="11.5703125" style="6" customWidth="1"/>
    <col min="17" max="17" width="2.85546875" style="6" customWidth="1"/>
    <col min="18" max="20" width="14.5703125" style="7" customWidth="1"/>
    <col min="21" max="254" width="33.140625" style="3"/>
    <col min="255" max="255" width="8" style="3" customWidth="1"/>
    <col min="256" max="256" width="6" style="3" customWidth="1"/>
    <col min="257" max="257" width="4.140625" style="3" customWidth="1"/>
    <col min="258" max="258" width="11.140625" style="3" customWidth="1"/>
    <col min="259" max="259" width="40.42578125" style="3" customWidth="1"/>
    <col min="260" max="261" width="0" style="3" hidden="1" customWidth="1"/>
    <col min="262" max="262" width="33.140625" style="3"/>
    <col min="263" max="263" width="22.140625" style="3" customWidth="1"/>
    <col min="264" max="264" width="19.5703125" style="3" customWidth="1"/>
    <col min="265" max="265" width="9.5703125" style="3" customWidth="1"/>
    <col min="266" max="266" width="10.140625" style="3" customWidth="1"/>
    <col min="267" max="267" width="8.140625" style="3" customWidth="1"/>
    <col min="268" max="268" width="8.42578125" style="3" customWidth="1"/>
    <col min="269" max="269" width="40.5703125" style="3" customWidth="1"/>
    <col min="270" max="270" width="11.42578125" style="3" customWidth="1"/>
    <col min="271" max="271" width="9.5703125" style="3" customWidth="1"/>
    <col min="272" max="272" width="11.5703125" style="3" customWidth="1"/>
    <col min="273" max="273" width="2.85546875" style="3" customWidth="1"/>
    <col min="274" max="276" width="14.5703125" style="3" customWidth="1"/>
    <col min="277" max="510" width="33.140625" style="3"/>
    <col min="511" max="511" width="8" style="3" customWidth="1"/>
    <col min="512" max="512" width="6" style="3" customWidth="1"/>
    <col min="513" max="513" width="4.140625" style="3" customWidth="1"/>
    <col min="514" max="514" width="11.140625" style="3" customWidth="1"/>
    <col min="515" max="515" width="40.42578125" style="3" customWidth="1"/>
    <col min="516" max="517" width="0" style="3" hidden="1" customWidth="1"/>
    <col min="518" max="518" width="33.140625" style="3"/>
    <col min="519" max="519" width="22.140625" style="3" customWidth="1"/>
    <col min="520" max="520" width="19.5703125" style="3" customWidth="1"/>
    <col min="521" max="521" width="9.5703125" style="3" customWidth="1"/>
    <col min="522" max="522" width="10.140625" style="3" customWidth="1"/>
    <col min="523" max="523" width="8.140625" style="3" customWidth="1"/>
    <col min="524" max="524" width="8.42578125" style="3" customWidth="1"/>
    <col min="525" max="525" width="40.5703125" style="3" customWidth="1"/>
    <col min="526" max="526" width="11.42578125" style="3" customWidth="1"/>
    <col min="527" max="527" width="9.5703125" style="3" customWidth="1"/>
    <col min="528" max="528" width="11.5703125" style="3" customWidth="1"/>
    <col min="529" max="529" width="2.85546875" style="3" customWidth="1"/>
    <col min="530" max="532" width="14.5703125" style="3" customWidth="1"/>
    <col min="533" max="766" width="33.140625" style="3"/>
    <col min="767" max="767" width="8" style="3" customWidth="1"/>
    <col min="768" max="768" width="6" style="3" customWidth="1"/>
    <col min="769" max="769" width="4.140625" style="3" customWidth="1"/>
    <col min="770" max="770" width="11.140625" style="3" customWidth="1"/>
    <col min="771" max="771" width="40.42578125" style="3" customWidth="1"/>
    <col min="772" max="773" width="0" style="3" hidden="1" customWidth="1"/>
    <col min="774" max="774" width="33.140625" style="3"/>
    <col min="775" max="775" width="22.140625" style="3" customWidth="1"/>
    <col min="776" max="776" width="19.5703125" style="3" customWidth="1"/>
    <col min="777" max="777" width="9.5703125" style="3" customWidth="1"/>
    <col min="778" max="778" width="10.140625" style="3" customWidth="1"/>
    <col min="779" max="779" width="8.140625" style="3" customWidth="1"/>
    <col min="780" max="780" width="8.42578125" style="3" customWidth="1"/>
    <col min="781" max="781" width="40.5703125" style="3" customWidth="1"/>
    <col min="782" max="782" width="11.42578125" style="3" customWidth="1"/>
    <col min="783" max="783" width="9.5703125" style="3" customWidth="1"/>
    <col min="784" max="784" width="11.5703125" style="3" customWidth="1"/>
    <col min="785" max="785" width="2.85546875" style="3" customWidth="1"/>
    <col min="786" max="788" width="14.5703125" style="3" customWidth="1"/>
    <col min="789" max="1022" width="33.140625" style="3"/>
    <col min="1023" max="1023" width="8" style="3" customWidth="1"/>
    <col min="1024" max="1024" width="6" style="3" customWidth="1"/>
    <col min="1025" max="1025" width="4.140625" style="3" customWidth="1"/>
    <col min="1026" max="1026" width="11.140625" style="3" customWidth="1"/>
    <col min="1027" max="1027" width="40.42578125" style="3" customWidth="1"/>
    <col min="1028" max="1029" width="0" style="3" hidden="1" customWidth="1"/>
    <col min="1030" max="1030" width="33.140625" style="3"/>
    <col min="1031" max="1031" width="22.140625" style="3" customWidth="1"/>
    <col min="1032" max="1032" width="19.5703125" style="3" customWidth="1"/>
    <col min="1033" max="1033" width="9.5703125" style="3" customWidth="1"/>
    <col min="1034" max="1034" width="10.140625" style="3" customWidth="1"/>
    <col min="1035" max="1035" width="8.140625" style="3" customWidth="1"/>
    <col min="1036" max="1036" width="8.42578125" style="3" customWidth="1"/>
    <col min="1037" max="1037" width="40.5703125" style="3" customWidth="1"/>
    <col min="1038" max="1038" width="11.42578125" style="3" customWidth="1"/>
    <col min="1039" max="1039" width="9.5703125" style="3" customWidth="1"/>
    <col min="1040" max="1040" width="11.5703125" style="3" customWidth="1"/>
    <col min="1041" max="1041" width="2.85546875" style="3" customWidth="1"/>
    <col min="1042" max="1044" width="14.5703125" style="3" customWidth="1"/>
    <col min="1045" max="1278" width="33.140625" style="3"/>
    <col min="1279" max="1279" width="8" style="3" customWidth="1"/>
    <col min="1280" max="1280" width="6" style="3" customWidth="1"/>
    <col min="1281" max="1281" width="4.140625" style="3" customWidth="1"/>
    <col min="1282" max="1282" width="11.140625" style="3" customWidth="1"/>
    <col min="1283" max="1283" width="40.42578125" style="3" customWidth="1"/>
    <col min="1284" max="1285" width="0" style="3" hidden="1" customWidth="1"/>
    <col min="1286" max="1286" width="33.140625" style="3"/>
    <col min="1287" max="1287" width="22.140625" style="3" customWidth="1"/>
    <col min="1288" max="1288" width="19.5703125" style="3" customWidth="1"/>
    <col min="1289" max="1289" width="9.5703125" style="3" customWidth="1"/>
    <col min="1290" max="1290" width="10.140625" style="3" customWidth="1"/>
    <col min="1291" max="1291" width="8.140625" style="3" customWidth="1"/>
    <col min="1292" max="1292" width="8.42578125" style="3" customWidth="1"/>
    <col min="1293" max="1293" width="40.5703125" style="3" customWidth="1"/>
    <col min="1294" max="1294" width="11.42578125" style="3" customWidth="1"/>
    <col min="1295" max="1295" width="9.5703125" style="3" customWidth="1"/>
    <col min="1296" max="1296" width="11.5703125" style="3" customWidth="1"/>
    <col min="1297" max="1297" width="2.85546875" style="3" customWidth="1"/>
    <col min="1298" max="1300" width="14.5703125" style="3" customWidth="1"/>
    <col min="1301" max="1534" width="33.140625" style="3"/>
    <col min="1535" max="1535" width="8" style="3" customWidth="1"/>
    <col min="1536" max="1536" width="6" style="3" customWidth="1"/>
    <col min="1537" max="1537" width="4.140625" style="3" customWidth="1"/>
    <col min="1538" max="1538" width="11.140625" style="3" customWidth="1"/>
    <col min="1539" max="1539" width="40.42578125" style="3" customWidth="1"/>
    <col min="1540" max="1541" width="0" style="3" hidden="1" customWidth="1"/>
    <col min="1542" max="1542" width="33.140625" style="3"/>
    <col min="1543" max="1543" width="22.140625" style="3" customWidth="1"/>
    <col min="1544" max="1544" width="19.5703125" style="3" customWidth="1"/>
    <col min="1545" max="1545" width="9.5703125" style="3" customWidth="1"/>
    <col min="1546" max="1546" width="10.140625" style="3" customWidth="1"/>
    <col min="1547" max="1547" width="8.140625" style="3" customWidth="1"/>
    <col min="1548" max="1548" width="8.42578125" style="3" customWidth="1"/>
    <col min="1549" max="1549" width="40.5703125" style="3" customWidth="1"/>
    <col min="1550" max="1550" width="11.42578125" style="3" customWidth="1"/>
    <col min="1551" max="1551" width="9.5703125" style="3" customWidth="1"/>
    <col min="1552" max="1552" width="11.5703125" style="3" customWidth="1"/>
    <col min="1553" max="1553" width="2.85546875" style="3" customWidth="1"/>
    <col min="1554" max="1556" width="14.5703125" style="3" customWidth="1"/>
    <col min="1557" max="1790" width="33.140625" style="3"/>
    <col min="1791" max="1791" width="8" style="3" customWidth="1"/>
    <col min="1792" max="1792" width="6" style="3" customWidth="1"/>
    <col min="1793" max="1793" width="4.140625" style="3" customWidth="1"/>
    <col min="1794" max="1794" width="11.140625" style="3" customWidth="1"/>
    <col min="1795" max="1795" width="40.42578125" style="3" customWidth="1"/>
    <col min="1796" max="1797" width="0" style="3" hidden="1" customWidth="1"/>
    <col min="1798" max="1798" width="33.140625" style="3"/>
    <col min="1799" max="1799" width="22.140625" style="3" customWidth="1"/>
    <col min="1800" max="1800" width="19.5703125" style="3" customWidth="1"/>
    <col min="1801" max="1801" width="9.5703125" style="3" customWidth="1"/>
    <col min="1802" max="1802" width="10.140625" style="3" customWidth="1"/>
    <col min="1803" max="1803" width="8.140625" style="3" customWidth="1"/>
    <col min="1804" max="1804" width="8.42578125" style="3" customWidth="1"/>
    <col min="1805" max="1805" width="40.5703125" style="3" customWidth="1"/>
    <col min="1806" max="1806" width="11.42578125" style="3" customWidth="1"/>
    <col min="1807" max="1807" width="9.5703125" style="3" customWidth="1"/>
    <col min="1808" max="1808" width="11.5703125" style="3" customWidth="1"/>
    <col min="1809" max="1809" width="2.85546875" style="3" customWidth="1"/>
    <col min="1810" max="1812" width="14.5703125" style="3" customWidth="1"/>
    <col min="1813" max="2046" width="33.140625" style="3"/>
    <col min="2047" max="2047" width="8" style="3" customWidth="1"/>
    <col min="2048" max="2048" width="6" style="3" customWidth="1"/>
    <col min="2049" max="2049" width="4.140625" style="3" customWidth="1"/>
    <col min="2050" max="2050" width="11.140625" style="3" customWidth="1"/>
    <col min="2051" max="2051" width="40.42578125" style="3" customWidth="1"/>
    <col min="2052" max="2053" width="0" style="3" hidden="1" customWidth="1"/>
    <col min="2054" max="2054" width="33.140625" style="3"/>
    <col min="2055" max="2055" width="22.140625" style="3" customWidth="1"/>
    <col min="2056" max="2056" width="19.5703125" style="3" customWidth="1"/>
    <col min="2057" max="2057" width="9.5703125" style="3" customWidth="1"/>
    <col min="2058" max="2058" width="10.140625" style="3" customWidth="1"/>
    <col min="2059" max="2059" width="8.140625" style="3" customWidth="1"/>
    <col min="2060" max="2060" width="8.42578125" style="3" customWidth="1"/>
    <col min="2061" max="2061" width="40.5703125" style="3" customWidth="1"/>
    <col min="2062" max="2062" width="11.42578125" style="3" customWidth="1"/>
    <col min="2063" max="2063" width="9.5703125" style="3" customWidth="1"/>
    <col min="2064" max="2064" width="11.5703125" style="3" customWidth="1"/>
    <col min="2065" max="2065" width="2.85546875" style="3" customWidth="1"/>
    <col min="2066" max="2068" width="14.5703125" style="3" customWidth="1"/>
    <col min="2069" max="2302" width="33.140625" style="3"/>
    <col min="2303" max="2303" width="8" style="3" customWidth="1"/>
    <col min="2304" max="2304" width="6" style="3" customWidth="1"/>
    <col min="2305" max="2305" width="4.140625" style="3" customWidth="1"/>
    <col min="2306" max="2306" width="11.140625" style="3" customWidth="1"/>
    <col min="2307" max="2307" width="40.42578125" style="3" customWidth="1"/>
    <col min="2308" max="2309" width="0" style="3" hidden="1" customWidth="1"/>
    <col min="2310" max="2310" width="33.140625" style="3"/>
    <col min="2311" max="2311" width="22.140625" style="3" customWidth="1"/>
    <col min="2312" max="2312" width="19.5703125" style="3" customWidth="1"/>
    <col min="2313" max="2313" width="9.5703125" style="3" customWidth="1"/>
    <col min="2314" max="2314" width="10.140625" style="3" customWidth="1"/>
    <col min="2315" max="2315" width="8.140625" style="3" customWidth="1"/>
    <col min="2316" max="2316" width="8.42578125" style="3" customWidth="1"/>
    <col min="2317" max="2317" width="40.5703125" style="3" customWidth="1"/>
    <col min="2318" max="2318" width="11.42578125" style="3" customWidth="1"/>
    <col min="2319" max="2319" width="9.5703125" style="3" customWidth="1"/>
    <col min="2320" max="2320" width="11.5703125" style="3" customWidth="1"/>
    <col min="2321" max="2321" width="2.85546875" style="3" customWidth="1"/>
    <col min="2322" max="2324" width="14.5703125" style="3" customWidth="1"/>
    <col min="2325" max="2558" width="33.140625" style="3"/>
    <col min="2559" max="2559" width="8" style="3" customWidth="1"/>
    <col min="2560" max="2560" width="6" style="3" customWidth="1"/>
    <col min="2561" max="2561" width="4.140625" style="3" customWidth="1"/>
    <col min="2562" max="2562" width="11.140625" style="3" customWidth="1"/>
    <col min="2563" max="2563" width="40.42578125" style="3" customWidth="1"/>
    <col min="2564" max="2565" width="0" style="3" hidden="1" customWidth="1"/>
    <col min="2566" max="2566" width="33.140625" style="3"/>
    <col min="2567" max="2567" width="22.140625" style="3" customWidth="1"/>
    <col min="2568" max="2568" width="19.5703125" style="3" customWidth="1"/>
    <col min="2569" max="2569" width="9.5703125" style="3" customWidth="1"/>
    <col min="2570" max="2570" width="10.140625" style="3" customWidth="1"/>
    <col min="2571" max="2571" width="8.140625" style="3" customWidth="1"/>
    <col min="2572" max="2572" width="8.42578125" style="3" customWidth="1"/>
    <col min="2573" max="2573" width="40.5703125" style="3" customWidth="1"/>
    <col min="2574" max="2574" width="11.42578125" style="3" customWidth="1"/>
    <col min="2575" max="2575" width="9.5703125" style="3" customWidth="1"/>
    <col min="2576" max="2576" width="11.5703125" style="3" customWidth="1"/>
    <col min="2577" max="2577" width="2.85546875" style="3" customWidth="1"/>
    <col min="2578" max="2580" width="14.5703125" style="3" customWidth="1"/>
    <col min="2581" max="2814" width="33.140625" style="3"/>
    <col min="2815" max="2815" width="8" style="3" customWidth="1"/>
    <col min="2816" max="2816" width="6" style="3" customWidth="1"/>
    <col min="2817" max="2817" width="4.140625" style="3" customWidth="1"/>
    <col min="2818" max="2818" width="11.140625" style="3" customWidth="1"/>
    <col min="2819" max="2819" width="40.42578125" style="3" customWidth="1"/>
    <col min="2820" max="2821" width="0" style="3" hidden="1" customWidth="1"/>
    <col min="2822" max="2822" width="33.140625" style="3"/>
    <col min="2823" max="2823" width="22.140625" style="3" customWidth="1"/>
    <col min="2824" max="2824" width="19.5703125" style="3" customWidth="1"/>
    <col min="2825" max="2825" width="9.5703125" style="3" customWidth="1"/>
    <col min="2826" max="2826" width="10.140625" style="3" customWidth="1"/>
    <col min="2827" max="2827" width="8.140625" style="3" customWidth="1"/>
    <col min="2828" max="2828" width="8.42578125" style="3" customWidth="1"/>
    <col min="2829" max="2829" width="40.5703125" style="3" customWidth="1"/>
    <col min="2830" max="2830" width="11.42578125" style="3" customWidth="1"/>
    <col min="2831" max="2831" width="9.5703125" style="3" customWidth="1"/>
    <col min="2832" max="2832" width="11.5703125" style="3" customWidth="1"/>
    <col min="2833" max="2833" width="2.85546875" style="3" customWidth="1"/>
    <col min="2834" max="2836" width="14.5703125" style="3" customWidth="1"/>
    <col min="2837" max="3070" width="33.140625" style="3"/>
    <col min="3071" max="3071" width="8" style="3" customWidth="1"/>
    <col min="3072" max="3072" width="6" style="3" customWidth="1"/>
    <col min="3073" max="3073" width="4.140625" style="3" customWidth="1"/>
    <col min="3074" max="3074" width="11.140625" style="3" customWidth="1"/>
    <col min="3075" max="3075" width="40.42578125" style="3" customWidth="1"/>
    <col min="3076" max="3077" width="0" style="3" hidden="1" customWidth="1"/>
    <col min="3078" max="3078" width="33.140625" style="3"/>
    <col min="3079" max="3079" width="22.140625" style="3" customWidth="1"/>
    <col min="3080" max="3080" width="19.5703125" style="3" customWidth="1"/>
    <col min="3081" max="3081" width="9.5703125" style="3" customWidth="1"/>
    <col min="3082" max="3082" width="10.140625" style="3" customWidth="1"/>
    <col min="3083" max="3083" width="8.140625" style="3" customWidth="1"/>
    <col min="3084" max="3084" width="8.42578125" style="3" customWidth="1"/>
    <col min="3085" max="3085" width="40.5703125" style="3" customWidth="1"/>
    <col min="3086" max="3086" width="11.42578125" style="3" customWidth="1"/>
    <col min="3087" max="3087" width="9.5703125" style="3" customWidth="1"/>
    <col min="3088" max="3088" width="11.5703125" style="3" customWidth="1"/>
    <col min="3089" max="3089" width="2.85546875" style="3" customWidth="1"/>
    <col min="3090" max="3092" width="14.5703125" style="3" customWidth="1"/>
    <col min="3093" max="3326" width="33.140625" style="3"/>
    <col min="3327" max="3327" width="8" style="3" customWidth="1"/>
    <col min="3328" max="3328" width="6" style="3" customWidth="1"/>
    <col min="3329" max="3329" width="4.140625" style="3" customWidth="1"/>
    <col min="3330" max="3330" width="11.140625" style="3" customWidth="1"/>
    <col min="3331" max="3331" width="40.42578125" style="3" customWidth="1"/>
    <col min="3332" max="3333" width="0" style="3" hidden="1" customWidth="1"/>
    <col min="3334" max="3334" width="33.140625" style="3"/>
    <col min="3335" max="3335" width="22.140625" style="3" customWidth="1"/>
    <col min="3336" max="3336" width="19.5703125" style="3" customWidth="1"/>
    <col min="3337" max="3337" width="9.5703125" style="3" customWidth="1"/>
    <col min="3338" max="3338" width="10.140625" style="3" customWidth="1"/>
    <col min="3339" max="3339" width="8.140625" style="3" customWidth="1"/>
    <col min="3340" max="3340" width="8.42578125" style="3" customWidth="1"/>
    <col min="3341" max="3341" width="40.5703125" style="3" customWidth="1"/>
    <col min="3342" max="3342" width="11.42578125" style="3" customWidth="1"/>
    <col min="3343" max="3343" width="9.5703125" style="3" customWidth="1"/>
    <col min="3344" max="3344" width="11.5703125" style="3" customWidth="1"/>
    <col min="3345" max="3345" width="2.85546875" style="3" customWidth="1"/>
    <col min="3346" max="3348" width="14.5703125" style="3" customWidth="1"/>
    <col min="3349" max="3582" width="33.140625" style="3"/>
    <col min="3583" max="3583" width="8" style="3" customWidth="1"/>
    <col min="3584" max="3584" width="6" style="3" customWidth="1"/>
    <col min="3585" max="3585" width="4.140625" style="3" customWidth="1"/>
    <col min="3586" max="3586" width="11.140625" style="3" customWidth="1"/>
    <col min="3587" max="3587" width="40.42578125" style="3" customWidth="1"/>
    <col min="3588" max="3589" width="0" style="3" hidden="1" customWidth="1"/>
    <col min="3590" max="3590" width="33.140625" style="3"/>
    <col min="3591" max="3591" width="22.140625" style="3" customWidth="1"/>
    <col min="3592" max="3592" width="19.5703125" style="3" customWidth="1"/>
    <col min="3593" max="3593" width="9.5703125" style="3" customWidth="1"/>
    <col min="3594" max="3594" width="10.140625" style="3" customWidth="1"/>
    <col min="3595" max="3595" width="8.140625" style="3" customWidth="1"/>
    <col min="3596" max="3596" width="8.42578125" style="3" customWidth="1"/>
    <col min="3597" max="3597" width="40.5703125" style="3" customWidth="1"/>
    <col min="3598" max="3598" width="11.42578125" style="3" customWidth="1"/>
    <col min="3599" max="3599" width="9.5703125" style="3" customWidth="1"/>
    <col min="3600" max="3600" width="11.5703125" style="3" customWidth="1"/>
    <col min="3601" max="3601" width="2.85546875" style="3" customWidth="1"/>
    <col min="3602" max="3604" width="14.5703125" style="3" customWidth="1"/>
    <col min="3605" max="3838" width="33.140625" style="3"/>
    <col min="3839" max="3839" width="8" style="3" customWidth="1"/>
    <col min="3840" max="3840" width="6" style="3" customWidth="1"/>
    <col min="3841" max="3841" width="4.140625" style="3" customWidth="1"/>
    <col min="3842" max="3842" width="11.140625" style="3" customWidth="1"/>
    <col min="3843" max="3843" width="40.42578125" style="3" customWidth="1"/>
    <col min="3844" max="3845" width="0" style="3" hidden="1" customWidth="1"/>
    <col min="3846" max="3846" width="33.140625" style="3"/>
    <col min="3847" max="3847" width="22.140625" style="3" customWidth="1"/>
    <col min="3848" max="3848" width="19.5703125" style="3" customWidth="1"/>
    <col min="3849" max="3849" width="9.5703125" style="3" customWidth="1"/>
    <col min="3850" max="3850" width="10.140625" style="3" customWidth="1"/>
    <col min="3851" max="3851" width="8.140625" style="3" customWidth="1"/>
    <col min="3852" max="3852" width="8.42578125" style="3" customWidth="1"/>
    <col min="3853" max="3853" width="40.5703125" style="3" customWidth="1"/>
    <col min="3854" max="3854" width="11.42578125" style="3" customWidth="1"/>
    <col min="3855" max="3855" width="9.5703125" style="3" customWidth="1"/>
    <col min="3856" max="3856" width="11.5703125" style="3" customWidth="1"/>
    <col min="3857" max="3857" width="2.85546875" style="3" customWidth="1"/>
    <col min="3858" max="3860" width="14.5703125" style="3" customWidth="1"/>
    <col min="3861" max="4094" width="33.140625" style="3"/>
    <col min="4095" max="4095" width="8" style="3" customWidth="1"/>
    <col min="4096" max="4096" width="6" style="3" customWidth="1"/>
    <col min="4097" max="4097" width="4.140625" style="3" customWidth="1"/>
    <col min="4098" max="4098" width="11.140625" style="3" customWidth="1"/>
    <col min="4099" max="4099" width="40.42578125" style="3" customWidth="1"/>
    <col min="4100" max="4101" width="0" style="3" hidden="1" customWidth="1"/>
    <col min="4102" max="4102" width="33.140625" style="3"/>
    <col min="4103" max="4103" width="22.140625" style="3" customWidth="1"/>
    <col min="4104" max="4104" width="19.5703125" style="3" customWidth="1"/>
    <col min="4105" max="4105" width="9.5703125" style="3" customWidth="1"/>
    <col min="4106" max="4106" width="10.140625" style="3" customWidth="1"/>
    <col min="4107" max="4107" width="8.140625" style="3" customWidth="1"/>
    <col min="4108" max="4108" width="8.42578125" style="3" customWidth="1"/>
    <col min="4109" max="4109" width="40.5703125" style="3" customWidth="1"/>
    <col min="4110" max="4110" width="11.42578125" style="3" customWidth="1"/>
    <col min="4111" max="4111" width="9.5703125" style="3" customWidth="1"/>
    <col min="4112" max="4112" width="11.5703125" style="3" customWidth="1"/>
    <col min="4113" max="4113" width="2.85546875" style="3" customWidth="1"/>
    <col min="4114" max="4116" width="14.5703125" style="3" customWidth="1"/>
    <col min="4117" max="4350" width="33.140625" style="3"/>
    <col min="4351" max="4351" width="8" style="3" customWidth="1"/>
    <col min="4352" max="4352" width="6" style="3" customWidth="1"/>
    <col min="4353" max="4353" width="4.140625" style="3" customWidth="1"/>
    <col min="4354" max="4354" width="11.140625" style="3" customWidth="1"/>
    <col min="4355" max="4355" width="40.42578125" style="3" customWidth="1"/>
    <col min="4356" max="4357" width="0" style="3" hidden="1" customWidth="1"/>
    <col min="4358" max="4358" width="33.140625" style="3"/>
    <col min="4359" max="4359" width="22.140625" style="3" customWidth="1"/>
    <col min="4360" max="4360" width="19.5703125" style="3" customWidth="1"/>
    <col min="4361" max="4361" width="9.5703125" style="3" customWidth="1"/>
    <col min="4362" max="4362" width="10.140625" style="3" customWidth="1"/>
    <col min="4363" max="4363" width="8.140625" style="3" customWidth="1"/>
    <col min="4364" max="4364" width="8.42578125" style="3" customWidth="1"/>
    <col min="4365" max="4365" width="40.5703125" style="3" customWidth="1"/>
    <col min="4366" max="4366" width="11.42578125" style="3" customWidth="1"/>
    <col min="4367" max="4367" width="9.5703125" style="3" customWidth="1"/>
    <col min="4368" max="4368" width="11.5703125" style="3" customWidth="1"/>
    <col min="4369" max="4369" width="2.85546875" style="3" customWidth="1"/>
    <col min="4370" max="4372" width="14.5703125" style="3" customWidth="1"/>
    <col min="4373" max="4606" width="33.140625" style="3"/>
    <col min="4607" max="4607" width="8" style="3" customWidth="1"/>
    <col min="4608" max="4608" width="6" style="3" customWidth="1"/>
    <col min="4609" max="4609" width="4.140625" style="3" customWidth="1"/>
    <col min="4610" max="4610" width="11.140625" style="3" customWidth="1"/>
    <col min="4611" max="4611" width="40.42578125" style="3" customWidth="1"/>
    <col min="4612" max="4613" width="0" style="3" hidden="1" customWidth="1"/>
    <col min="4614" max="4614" width="33.140625" style="3"/>
    <col min="4615" max="4615" width="22.140625" style="3" customWidth="1"/>
    <col min="4616" max="4616" width="19.5703125" style="3" customWidth="1"/>
    <col min="4617" max="4617" width="9.5703125" style="3" customWidth="1"/>
    <col min="4618" max="4618" width="10.140625" style="3" customWidth="1"/>
    <col min="4619" max="4619" width="8.140625" style="3" customWidth="1"/>
    <col min="4620" max="4620" width="8.42578125" style="3" customWidth="1"/>
    <col min="4621" max="4621" width="40.5703125" style="3" customWidth="1"/>
    <col min="4622" max="4622" width="11.42578125" style="3" customWidth="1"/>
    <col min="4623" max="4623" width="9.5703125" style="3" customWidth="1"/>
    <col min="4624" max="4624" width="11.5703125" style="3" customWidth="1"/>
    <col min="4625" max="4625" width="2.85546875" style="3" customWidth="1"/>
    <col min="4626" max="4628" width="14.5703125" style="3" customWidth="1"/>
    <col min="4629" max="4862" width="33.140625" style="3"/>
    <col min="4863" max="4863" width="8" style="3" customWidth="1"/>
    <col min="4864" max="4864" width="6" style="3" customWidth="1"/>
    <col min="4865" max="4865" width="4.140625" style="3" customWidth="1"/>
    <col min="4866" max="4866" width="11.140625" style="3" customWidth="1"/>
    <col min="4867" max="4867" width="40.42578125" style="3" customWidth="1"/>
    <col min="4868" max="4869" width="0" style="3" hidden="1" customWidth="1"/>
    <col min="4870" max="4870" width="33.140625" style="3"/>
    <col min="4871" max="4871" width="22.140625" style="3" customWidth="1"/>
    <col min="4872" max="4872" width="19.5703125" style="3" customWidth="1"/>
    <col min="4873" max="4873" width="9.5703125" style="3" customWidth="1"/>
    <col min="4874" max="4874" width="10.140625" style="3" customWidth="1"/>
    <col min="4875" max="4875" width="8.140625" style="3" customWidth="1"/>
    <col min="4876" max="4876" width="8.42578125" style="3" customWidth="1"/>
    <col min="4877" max="4877" width="40.5703125" style="3" customWidth="1"/>
    <col min="4878" max="4878" width="11.42578125" style="3" customWidth="1"/>
    <col min="4879" max="4879" width="9.5703125" style="3" customWidth="1"/>
    <col min="4880" max="4880" width="11.5703125" style="3" customWidth="1"/>
    <col min="4881" max="4881" width="2.85546875" style="3" customWidth="1"/>
    <col min="4882" max="4884" width="14.5703125" style="3" customWidth="1"/>
    <col min="4885" max="5118" width="33.140625" style="3"/>
    <col min="5119" max="5119" width="8" style="3" customWidth="1"/>
    <col min="5120" max="5120" width="6" style="3" customWidth="1"/>
    <col min="5121" max="5121" width="4.140625" style="3" customWidth="1"/>
    <col min="5122" max="5122" width="11.140625" style="3" customWidth="1"/>
    <col min="5123" max="5123" width="40.42578125" style="3" customWidth="1"/>
    <col min="5124" max="5125" width="0" style="3" hidden="1" customWidth="1"/>
    <col min="5126" max="5126" width="33.140625" style="3"/>
    <col min="5127" max="5127" width="22.140625" style="3" customWidth="1"/>
    <col min="5128" max="5128" width="19.5703125" style="3" customWidth="1"/>
    <col min="5129" max="5129" width="9.5703125" style="3" customWidth="1"/>
    <col min="5130" max="5130" width="10.140625" style="3" customWidth="1"/>
    <col min="5131" max="5131" width="8.140625" style="3" customWidth="1"/>
    <col min="5132" max="5132" width="8.42578125" style="3" customWidth="1"/>
    <col min="5133" max="5133" width="40.5703125" style="3" customWidth="1"/>
    <col min="5134" max="5134" width="11.42578125" style="3" customWidth="1"/>
    <col min="5135" max="5135" width="9.5703125" style="3" customWidth="1"/>
    <col min="5136" max="5136" width="11.5703125" style="3" customWidth="1"/>
    <col min="5137" max="5137" width="2.85546875" style="3" customWidth="1"/>
    <col min="5138" max="5140" width="14.5703125" style="3" customWidth="1"/>
    <col min="5141" max="5374" width="33.140625" style="3"/>
    <col min="5375" max="5375" width="8" style="3" customWidth="1"/>
    <col min="5376" max="5376" width="6" style="3" customWidth="1"/>
    <col min="5377" max="5377" width="4.140625" style="3" customWidth="1"/>
    <col min="5378" max="5378" width="11.140625" style="3" customWidth="1"/>
    <col min="5379" max="5379" width="40.42578125" style="3" customWidth="1"/>
    <col min="5380" max="5381" width="0" style="3" hidden="1" customWidth="1"/>
    <col min="5382" max="5382" width="33.140625" style="3"/>
    <col min="5383" max="5383" width="22.140625" style="3" customWidth="1"/>
    <col min="5384" max="5384" width="19.5703125" style="3" customWidth="1"/>
    <col min="5385" max="5385" width="9.5703125" style="3" customWidth="1"/>
    <col min="5386" max="5386" width="10.140625" style="3" customWidth="1"/>
    <col min="5387" max="5387" width="8.140625" style="3" customWidth="1"/>
    <col min="5388" max="5388" width="8.42578125" style="3" customWidth="1"/>
    <col min="5389" max="5389" width="40.5703125" style="3" customWidth="1"/>
    <col min="5390" max="5390" width="11.42578125" style="3" customWidth="1"/>
    <col min="5391" max="5391" width="9.5703125" style="3" customWidth="1"/>
    <col min="5392" max="5392" width="11.5703125" style="3" customWidth="1"/>
    <col min="5393" max="5393" width="2.85546875" style="3" customWidth="1"/>
    <col min="5394" max="5396" width="14.5703125" style="3" customWidth="1"/>
    <col min="5397" max="5630" width="33.140625" style="3"/>
    <col min="5631" max="5631" width="8" style="3" customWidth="1"/>
    <col min="5632" max="5632" width="6" style="3" customWidth="1"/>
    <col min="5633" max="5633" width="4.140625" style="3" customWidth="1"/>
    <col min="5634" max="5634" width="11.140625" style="3" customWidth="1"/>
    <col min="5635" max="5635" width="40.42578125" style="3" customWidth="1"/>
    <col min="5636" max="5637" width="0" style="3" hidden="1" customWidth="1"/>
    <col min="5638" max="5638" width="33.140625" style="3"/>
    <col min="5639" max="5639" width="22.140625" style="3" customWidth="1"/>
    <col min="5640" max="5640" width="19.5703125" style="3" customWidth="1"/>
    <col min="5641" max="5641" width="9.5703125" style="3" customWidth="1"/>
    <col min="5642" max="5642" width="10.140625" style="3" customWidth="1"/>
    <col min="5643" max="5643" width="8.140625" style="3" customWidth="1"/>
    <col min="5644" max="5644" width="8.42578125" style="3" customWidth="1"/>
    <col min="5645" max="5645" width="40.5703125" style="3" customWidth="1"/>
    <col min="5646" max="5646" width="11.42578125" style="3" customWidth="1"/>
    <col min="5647" max="5647" width="9.5703125" style="3" customWidth="1"/>
    <col min="5648" max="5648" width="11.5703125" style="3" customWidth="1"/>
    <col min="5649" max="5649" width="2.85546875" style="3" customWidth="1"/>
    <col min="5650" max="5652" width="14.5703125" style="3" customWidth="1"/>
    <col min="5653" max="5886" width="33.140625" style="3"/>
    <col min="5887" max="5887" width="8" style="3" customWidth="1"/>
    <col min="5888" max="5888" width="6" style="3" customWidth="1"/>
    <col min="5889" max="5889" width="4.140625" style="3" customWidth="1"/>
    <col min="5890" max="5890" width="11.140625" style="3" customWidth="1"/>
    <col min="5891" max="5891" width="40.42578125" style="3" customWidth="1"/>
    <col min="5892" max="5893" width="0" style="3" hidden="1" customWidth="1"/>
    <col min="5894" max="5894" width="33.140625" style="3"/>
    <col min="5895" max="5895" width="22.140625" style="3" customWidth="1"/>
    <col min="5896" max="5896" width="19.5703125" style="3" customWidth="1"/>
    <col min="5897" max="5897" width="9.5703125" style="3" customWidth="1"/>
    <col min="5898" max="5898" width="10.140625" style="3" customWidth="1"/>
    <col min="5899" max="5899" width="8.140625" style="3" customWidth="1"/>
    <col min="5900" max="5900" width="8.42578125" style="3" customWidth="1"/>
    <col min="5901" max="5901" width="40.5703125" style="3" customWidth="1"/>
    <col min="5902" max="5902" width="11.42578125" style="3" customWidth="1"/>
    <col min="5903" max="5903" width="9.5703125" style="3" customWidth="1"/>
    <col min="5904" max="5904" width="11.5703125" style="3" customWidth="1"/>
    <col min="5905" max="5905" width="2.85546875" style="3" customWidth="1"/>
    <col min="5906" max="5908" width="14.5703125" style="3" customWidth="1"/>
    <col min="5909" max="6142" width="33.140625" style="3"/>
    <col min="6143" max="6143" width="8" style="3" customWidth="1"/>
    <col min="6144" max="6144" width="6" style="3" customWidth="1"/>
    <col min="6145" max="6145" width="4.140625" style="3" customWidth="1"/>
    <col min="6146" max="6146" width="11.140625" style="3" customWidth="1"/>
    <col min="6147" max="6147" width="40.42578125" style="3" customWidth="1"/>
    <col min="6148" max="6149" width="0" style="3" hidden="1" customWidth="1"/>
    <col min="6150" max="6150" width="33.140625" style="3"/>
    <col min="6151" max="6151" width="22.140625" style="3" customWidth="1"/>
    <col min="6152" max="6152" width="19.5703125" style="3" customWidth="1"/>
    <col min="6153" max="6153" width="9.5703125" style="3" customWidth="1"/>
    <col min="6154" max="6154" width="10.140625" style="3" customWidth="1"/>
    <col min="6155" max="6155" width="8.140625" style="3" customWidth="1"/>
    <col min="6156" max="6156" width="8.42578125" style="3" customWidth="1"/>
    <col min="6157" max="6157" width="40.5703125" style="3" customWidth="1"/>
    <col min="6158" max="6158" width="11.42578125" style="3" customWidth="1"/>
    <col min="6159" max="6159" width="9.5703125" style="3" customWidth="1"/>
    <col min="6160" max="6160" width="11.5703125" style="3" customWidth="1"/>
    <col min="6161" max="6161" width="2.85546875" style="3" customWidth="1"/>
    <col min="6162" max="6164" width="14.5703125" style="3" customWidth="1"/>
    <col min="6165" max="6398" width="33.140625" style="3"/>
    <col min="6399" max="6399" width="8" style="3" customWidth="1"/>
    <col min="6400" max="6400" width="6" style="3" customWidth="1"/>
    <col min="6401" max="6401" width="4.140625" style="3" customWidth="1"/>
    <col min="6402" max="6402" width="11.140625" style="3" customWidth="1"/>
    <col min="6403" max="6403" width="40.42578125" style="3" customWidth="1"/>
    <col min="6404" max="6405" width="0" style="3" hidden="1" customWidth="1"/>
    <col min="6406" max="6406" width="33.140625" style="3"/>
    <col min="6407" max="6407" width="22.140625" style="3" customWidth="1"/>
    <col min="6408" max="6408" width="19.5703125" style="3" customWidth="1"/>
    <col min="6409" max="6409" width="9.5703125" style="3" customWidth="1"/>
    <col min="6410" max="6410" width="10.140625" style="3" customWidth="1"/>
    <col min="6411" max="6411" width="8.140625" style="3" customWidth="1"/>
    <col min="6412" max="6412" width="8.42578125" style="3" customWidth="1"/>
    <col min="6413" max="6413" width="40.5703125" style="3" customWidth="1"/>
    <col min="6414" max="6414" width="11.42578125" style="3" customWidth="1"/>
    <col min="6415" max="6415" width="9.5703125" style="3" customWidth="1"/>
    <col min="6416" max="6416" width="11.5703125" style="3" customWidth="1"/>
    <col min="6417" max="6417" width="2.85546875" style="3" customWidth="1"/>
    <col min="6418" max="6420" width="14.5703125" style="3" customWidth="1"/>
    <col min="6421" max="6654" width="33.140625" style="3"/>
    <col min="6655" max="6655" width="8" style="3" customWidth="1"/>
    <col min="6656" max="6656" width="6" style="3" customWidth="1"/>
    <col min="6657" max="6657" width="4.140625" style="3" customWidth="1"/>
    <col min="6658" max="6658" width="11.140625" style="3" customWidth="1"/>
    <col min="6659" max="6659" width="40.42578125" style="3" customWidth="1"/>
    <col min="6660" max="6661" width="0" style="3" hidden="1" customWidth="1"/>
    <col min="6662" max="6662" width="33.140625" style="3"/>
    <col min="6663" max="6663" width="22.140625" style="3" customWidth="1"/>
    <col min="6664" max="6664" width="19.5703125" style="3" customWidth="1"/>
    <col min="6665" max="6665" width="9.5703125" style="3" customWidth="1"/>
    <col min="6666" max="6666" width="10.140625" style="3" customWidth="1"/>
    <col min="6667" max="6667" width="8.140625" style="3" customWidth="1"/>
    <col min="6668" max="6668" width="8.42578125" style="3" customWidth="1"/>
    <col min="6669" max="6669" width="40.5703125" style="3" customWidth="1"/>
    <col min="6670" max="6670" width="11.42578125" style="3" customWidth="1"/>
    <col min="6671" max="6671" width="9.5703125" style="3" customWidth="1"/>
    <col min="6672" max="6672" width="11.5703125" style="3" customWidth="1"/>
    <col min="6673" max="6673" width="2.85546875" style="3" customWidth="1"/>
    <col min="6674" max="6676" width="14.5703125" style="3" customWidth="1"/>
    <col min="6677" max="6910" width="33.140625" style="3"/>
    <col min="6911" max="6911" width="8" style="3" customWidth="1"/>
    <col min="6912" max="6912" width="6" style="3" customWidth="1"/>
    <col min="6913" max="6913" width="4.140625" style="3" customWidth="1"/>
    <col min="6914" max="6914" width="11.140625" style="3" customWidth="1"/>
    <col min="6915" max="6915" width="40.42578125" style="3" customWidth="1"/>
    <col min="6916" max="6917" width="0" style="3" hidden="1" customWidth="1"/>
    <col min="6918" max="6918" width="33.140625" style="3"/>
    <col min="6919" max="6919" width="22.140625" style="3" customWidth="1"/>
    <col min="6920" max="6920" width="19.5703125" style="3" customWidth="1"/>
    <col min="6921" max="6921" width="9.5703125" style="3" customWidth="1"/>
    <col min="6922" max="6922" width="10.140625" style="3" customWidth="1"/>
    <col min="6923" max="6923" width="8.140625" style="3" customWidth="1"/>
    <col min="6924" max="6924" width="8.42578125" style="3" customWidth="1"/>
    <col min="6925" max="6925" width="40.5703125" style="3" customWidth="1"/>
    <col min="6926" max="6926" width="11.42578125" style="3" customWidth="1"/>
    <col min="6927" max="6927" width="9.5703125" style="3" customWidth="1"/>
    <col min="6928" max="6928" width="11.5703125" style="3" customWidth="1"/>
    <col min="6929" max="6929" width="2.85546875" style="3" customWidth="1"/>
    <col min="6930" max="6932" width="14.5703125" style="3" customWidth="1"/>
    <col min="6933" max="7166" width="33.140625" style="3"/>
    <col min="7167" max="7167" width="8" style="3" customWidth="1"/>
    <col min="7168" max="7168" width="6" style="3" customWidth="1"/>
    <col min="7169" max="7169" width="4.140625" style="3" customWidth="1"/>
    <col min="7170" max="7170" width="11.140625" style="3" customWidth="1"/>
    <col min="7171" max="7171" width="40.42578125" style="3" customWidth="1"/>
    <col min="7172" max="7173" width="0" style="3" hidden="1" customWidth="1"/>
    <col min="7174" max="7174" width="33.140625" style="3"/>
    <col min="7175" max="7175" width="22.140625" style="3" customWidth="1"/>
    <col min="7176" max="7176" width="19.5703125" style="3" customWidth="1"/>
    <col min="7177" max="7177" width="9.5703125" style="3" customWidth="1"/>
    <col min="7178" max="7178" width="10.140625" style="3" customWidth="1"/>
    <col min="7179" max="7179" width="8.140625" style="3" customWidth="1"/>
    <col min="7180" max="7180" width="8.42578125" style="3" customWidth="1"/>
    <col min="7181" max="7181" width="40.5703125" style="3" customWidth="1"/>
    <col min="7182" max="7182" width="11.42578125" style="3" customWidth="1"/>
    <col min="7183" max="7183" width="9.5703125" style="3" customWidth="1"/>
    <col min="7184" max="7184" width="11.5703125" style="3" customWidth="1"/>
    <col min="7185" max="7185" width="2.85546875" style="3" customWidth="1"/>
    <col min="7186" max="7188" width="14.5703125" style="3" customWidth="1"/>
    <col min="7189" max="7422" width="33.140625" style="3"/>
    <col min="7423" max="7423" width="8" style="3" customWidth="1"/>
    <col min="7424" max="7424" width="6" style="3" customWidth="1"/>
    <col min="7425" max="7425" width="4.140625" style="3" customWidth="1"/>
    <col min="7426" max="7426" width="11.140625" style="3" customWidth="1"/>
    <col min="7427" max="7427" width="40.42578125" style="3" customWidth="1"/>
    <col min="7428" max="7429" width="0" style="3" hidden="1" customWidth="1"/>
    <col min="7430" max="7430" width="33.140625" style="3"/>
    <col min="7431" max="7431" width="22.140625" style="3" customWidth="1"/>
    <col min="7432" max="7432" width="19.5703125" style="3" customWidth="1"/>
    <col min="7433" max="7433" width="9.5703125" style="3" customWidth="1"/>
    <col min="7434" max="7434" width="10.140625" style="3" customWidth="1"/>
    <col min="7435" max="7435" width="8.140625" style="3" customWidth="1"/>
    <col min="7436" max="7436" width="8.42578125" style="3" customWidth="1"/>
    <col min="7437" max="7437" width="40.5703125" style="3" customWidth="1"/>
    <col min="7438" max="7438" width="11.42578125" style="3" customWidth="1"/>
    <col min="7439" max="7439" width="9.5703125" style="3" customWidth="1"/>
    <col min="7440" max="7440" width="11.5703125" style="3" customWidth="1"/>
    <col min="7441" max="7441" width="2.85546875" style="3" customWidth="1"/>
    <col min="7442" max="7444" width="14.5703125" style="3" customWidth="1"/>
    <col min="7445" max="7678" width="33.140625" style="3"/>
    <col min="7679" max="7679" width="8" style="3" customWidth="1"/>
    <col min="7680" max="7680" width="6" style="3" customWidth="1"/>
    <col min="7681" max="7681" width="4.140625" style="3" customWidth="1"/>
    <col min="7682" max="7682" width="11.140625" style="3" customWidth="1"/>
    <col min="7683" max="7683" width="40.42578125" style="3" customWidth="1"/>
    <col min="7684" max="7685" width="0" style="3" hidden="1" customWidth="1"/>
    <col min="7686" max="7686" width="33.140625" style="3"/>
    <col min="7687" max="7687" width="22.140625" style="3" customWidth="1"/>
    <col min="7688" max="7688" width="19.5703125" style="3" customWidth="1"/>
    <col min="7689" max="7689" width="9.5703125" style="3" customWidth="1"/>
    <col min="7690" max="7690" width="10.140625" style="3" customWidth="1"/>
    <col min="7691" max="7691" width="8.140625" style="3" customWidth="1"/>
    <col min="7692" max="7692" width="8.42578125" style="3" customWidth="1"/>
    <col min="7693" max="7693" width="40.5703125" style="3" customWidth="1"/>
    <col min="7694" max="7694" width="11.42578125" style="3" customWidth="1"/>
    <col min="7695" max="7695" width="9.5703125" style="3" customWidth="1"/>
    <col min="7696" max="7696" width="11.5703125" style="3" customWidth="1"/>
    <col min="7697" max="7697" width="2.85546875" style="3" customWidth="1"/>
    <col min="7698" max="7700" width="14.5703125" style="3" customWidth="1"/>
    <col min="7701" max="7934" width="33.140625" style="3"/>
    <col min="7935" max="7935" width="8" style="3" customWidth="1"/>
    <col min="7936" max="7936" width="6" style="3" customWidth="1"/>
    <col min="7937" max="7937" width="4.140625" style="3" customWidth="1"/>
    <col min="7938" max="7938" width="11.140625" style="3" customWidth="1"/>
    <col min="7939" max="7939" width="40.42578125" style="3" customWidth="1"/>
    <col min="7940" max="7941" width="0" style="3" hidden="1" customWidth="1"/>
    <col min="7942" max="7942" width="33.140625" style="3"/>
    <col min="7943" max="7943" width="22.140625" style="3" customWidth="1"/>
    <col min="7944" max="7944" width="19.5703125" style="3" customWidth="1"/>
    <col min="7945" max="7945" width="9.5703125" style="3" customWidth="1"/>
    <col min="7946" max="7946" width="10.140625" style="3" customWidth="1"/>
    <col min="7947" max="7947" width="8.140625" style="3" customWidth="1"/>
    <col min="7948" max="7948" width="8.42578125" style="3" customWidth="1"/>
    <col min="7949" max="7949" width="40.5703125" style="3" customWidth="1"/>
    <col min="7950" max="7950" width="11.42578125" style="3" customWidth="1"/>
    <col min="7951" max="7951" width="9.5703125" style="3" customWidth="1"/>
    <col min="7952" max="7952" width="11.5703125" style="3" customWidth="1"/>
    <col min="7953" max="7953" width="2.85546875" style="3" customWidth="1"/>
    <col min="7954" max="7956" width="14.5703125" style="3" customWidth="1"/>
    <col min="7957" max="8190" width="33.140625" style="3"/>
    <col min="8191" max="8191" width="8" style="3" customWidth="1"/>
    <col min="8192" max="8192" width="6" style="3" customWidth="1"/>
    <col min="8193" max="8193" width="4.140625" style="3" customWidth="1"/>
    <col min="8194" max="8194" width="11.140625" style="3" customWidth="1"/>
    <col min="8195" max="8195" width="40.42578125" style="3" customWidth="1"/>
    <col min="8196" max="8197" width="0" style="3" hidden="1" customWidth="1"/>
    <col min="8198" max="8198" width="33.140625" style="3"/>
    <col min="8199" max="8199" width="22.140625" style="3" customWidth="1"/>
    <col min="8200" max="8200" width="19.5703125" style="3" customWidth="1"/>
    <col min="8201" max="8201" width="9.5703125" style="3" customWidth="1"/>
    <col min="8202" max="8202" width="10.140625" style="3" customWidth="1"/>
    <col min="8203" max="8203" width="8.140625" style="3" customWidth="1"/>
    <col min="8204" max="8204" width="8.42578125" style="3" customWidth="1"/>
    <col min="8205" max="8205" width="40.5703125" style="3" customWidth="1"/>
    <col min="8206" max="8206" width="11.42578125" style="3" customWidth="1"/>
    <col min="8207" max="8207" width="9.5703125" style="3" customWidth="1"/>
    <col min="8208" max="8208" width="11.5703125" style="3" customWidth="1"/>
    <col min="8209" max="8209" width="2.85546875" style="3" customWidth="1"/>
    <col min="8210" max="8212" width="14.5703125" style="3" customWidth="1"/>
    <col min="8213" max="8446" width="33.140625" style="3"/>
    <col min="8447" max="8447" width="8" style="3" customWidth="1"/>
    <col min="8448" max="8448" width="6" style="3" customWidth="1"/>
    <col min="8449" max="8449" width="4.140625" style="3" customWidth="1"/>
    <col min="8450" max="8450" width="11.140625" style="3" customWidth="1"/>
    <col min="8451" max="8451" width="40.42578125" style="3" customWidth="1"/>
    <col min="8452" max="8453" width="0" style="3" hidden="1" customWidth="1"/>
    <col min="8454" max="8454" width="33.140625" style="3"/>
    <col min="8455" max="8455" width="22.140625" style="3" customWidth="1"/>
    <col min="8456" max="8456" width="19.5703125" style="3" customWidth="1"/>
    <col min="8457" max="8457" width="9.5703125" style="3" customWidth="1"/>
    <col min="8458" max="8458" width="10.140625" style="3" customWidth="1"/>
    <col min="8459" max="8459" width="8.140625" style="3" customWidth="1"/>
    <col min="8460" max="8460" width="8.42578125" style="3" customWidth="1"/>
    <col min="8461" max="8461" width="40.5703125" style="3" customWidth="1"/>
    <col min="8462" max="8462" width="11.42578125" style="3" customWidth="1"/>
    <col min="8463" max="8463" width="9.5703125" style="3" customWidth="1"/>
    <col min="8464" max="8464" width="11.5703125" style="3" customWidth="1"/>
    <col min="8465" max="8465" width="2.85546875" style="3" customWidth="1"/>
    <col min="8466" max="8468" width="14.5703125" style="3" customWidth="1"/>
    <col min="8469" max="8702" width="33.140625" style="3"/>
    <col min="8703" max="8703" width="8" style="3" customWidth="1"/>
    <col min="8704" max="8704" width="6" style="3" customWidth="1"/>
    <col min="8705" max="8705" width="4.140625" style="3" customWidth="1"/>
    <col min="8706" max="8706" width="11.140625" style="3" customWidth="1"/>
    <col min="8707" max="8707" width="40.42578125" style="3" customWidth="1"/>
    <col min="8708" max="8709" width="0" style="3" hidden="1" customWidth="1"/>
    <col min="8710" max="8710" width="33.140625" style="3"/>
    <col min="8711" max="8711" width="22.140625" style="3" customWidth="1"/>
    <col min="8712" max="8712" width="19.5703125" style="3" customWidth="1"/>
    <col min="8713" max="8713" width="9.5703125" style="3" customWidth="1"/>
    <col min="8714" max="8714" width="10.140625" style="3" customWidth="1"/>
    <col min="8715" max="8715" width="8.140625" style="3" customWidth="1"/>
    <col min="8716" max="8716" width="8.42578125" style="3" customWidth="1"/>
    <col min="8717" max="8717" width="40.5703125" style="3" customWidth="1"/>
    <col min="8718" max="8718" width="11.42578125" style="3" customWidth="1"/>
    <col min="8719" max="8719" width="9.5703125" style="3" customWidth="1"/>
    <col min="8720" max="8720" width="11.5703125" style="3" customWidth="1"/>
    <col min="8721" max="8721" width="2.85546875" style="3" customWidth="1"/>
    <col min="8722" max="8724" width="14.5703125" style="3" customWidth="1"/>
    <col min="8725" max="8958" width="33.140625" style="3"/>
    <col min="8959" max="8959" width="8" style="3" customWidth="1"/>
    <col min="8960" max="8960" width="6" style="3" customWidth="1"/>
    <col min="8961" max="8961" width="4.140625" style="3" customWidth="1"/>
    <col min="8962" max="8962" width="11.140625" style="3" customWidth="1"/>
    <col min="8963" max="8963" width="40.42578125" style="3" customWidth="1"/>
    <col min="8964" max="8965" width="0" style="3" hidden="1" customWidth="1"/>
    <col min="8966" max="8966" width="33.140625" style="3"/>
    <col min="8967" max="8967" width="22.140625" style="3" customWidth="1"/>
    <col min="8968" max="8968" width="19.5703125" style="3" customWidth="1"/>
    <col min="8969" max="8969" width="9.5703125" style="3" customWidth="1"/>
    <col min="8970" max="8970" width="10.140625" style="3" customWidth="1"/>
    <col min="8971" max="8971" width="8.140625" style="3" customWidth="1"/>
    <col min="8972" max="8972" width="8.42578125" style="3" customWidth="1"/>
    <col min="8973" max="8973" width="40.5703125" style="3" customWidth="1"/>
    <col min="8974" max="8974" width="11.42578125" style="3" customWidth="1"/>
    <col min="8975" max="8975" width="9.5703125" style="3" customWidth="1"/>
    <col min="8976" max="8976" width="11.5703125" style="3" customWidth="1"/>
    <col min="8977" max="8977" width="2.85546875" style="3" customWidth="1"/>
    <col min="8978" max="8980" width="14.5703125" style="3" customWidth="1"/>
    <col min="8981" max="9214" width="33.140625" style="3"/>
    <col min="9215" max="9215" width="8" style="3" customWidth="1"/>
    <col min="9216" max="9216" width="6" style="3" customWidth="1"/>
    <col min="9217" max="9217" width="4.140625" style="3" customWidth="1"/>
    <col min="9218" max="9218" width="11.140625" style="3" customWidth="1"/>
    <col min="9219" max="9219" width="40.42578125" style="3" customWidth="1"/>
    <col min="9220" max="9221" width="0" style="3" hidden="1" customWidth="1"/>
    <col min="9222" max="9222" width="33.140625" style="3"/>
    <col min="9223" max="9223" width="22.140625" style="3" customWidth="1"/>
    <col min="9224" max="9224" width="19.5703125" style="3" customWidth="1"/>
    <col min="9225" max="9225" width="9.5703125" style="3" customWidth="1"/>
    <col min="9226" max="9226" width="10.140625" style="3" customWidth="1"/>
    <col min="9227" max="9227" width="8.140625" style="3" customWidth="1"/>
    <col min="9228" max="9228" width="8.42578125" style="3" customWidth="1"/>
    <col min="9229" max="9229" width="40.5703125" style="3" customWidth="1"/>
    <col min="9230" max="9230" width="11.42578125" style="3" customWidth="1"/>
    <col min="9231" max="9231" width="9.5703125" style="3" customWidth="1"/>
    <col min="9232" max="9232" width="11.5703125" style="3" customWidth="1"/>
    <col min="9233" max="9233" width="2.85546875" style="3" customWidth="1"/>
    <col min="9234" max="9236" width="14.5703125" style="3" customWidth="1"/>
    <col min="9237" max="9470" width="33.140625" style="3"/>
    <col min="9471" max="9471" width="8" style="3" customWidth="1"/>
    <col min="9472" max="9472" width="6" style="3" customWidth="1"/>
    <col min="9473" max="9473" width="4.140625" style="3" customWidth="1"/>
    <col min="9474" max="9474" width="11.140625" style="3" customWidth="1"/>
    <col min="9475" max="9475" width="40.42578125" style="3" customWidth="1"/>
    <col min="9476" max="9477" width="0" style="3" hidden="1" customWidth="1"/>
    <col min="9478" max="9478" width="33.140625" style="3"/>
    <col min="9479" max="9479" width="22.140625" style="3" customWidth="1"/>
    <col min="9480" max="9480" width="19.5703125" style="3" customWidth="1"/>
    <col min="9481" max="9481" width="9.5703125" style="3" customWidth="1"/>
    <col min="9482" max="9482" width="10.140625" style="3" customWidth="1"/>
    <col min="9483" max="9483" width="8.140625" style="3" customWidth="1"/>
    <col min="9484" max="9484" width="8.42578125" style="3" customWidth="1"/>
    <col min="9485" max="9485" width="40.5703125" style="3" customWidth="1"/>
    <col min="9486" max="9486" width="11.42578125" style="3" customWidth="1"/>
    <col min="9487" max="9487" width="9.5703125" style="3" customWidth="1"/>
    <col min="9488" max="9488" width="11.5703125" style="3" customWidth="1"/>
    <col min="9489" max="9489" width="2.85546875" style="3" customWidth="1"/>
    <col min="9490" max="9492" width="14.5703125" style="3" customWidth="1"/>
    <col min="9493" max="9726" width="33.140625" style="3"/>
    <col min="9727" max="9727" width="8" style="3" customWidth="1"/>
    <col min="9728" max="9728" width="6" style="3" customWidth="1"/>
    <col min="9729" max="9729" width="4.140625" style="3" customWidth="1"/>
    <col min="9730" max="9730" width="11.140625" style="3" customWidth="1"/>
    <col min="9731" max="9731" width="40.42578125" style="3" customWidth="1"/>
    <col min="9732" max="9733" width="0" style="3" hidden="1" customWidth="1"/>
    <col min="9734" max="9734" width="33.140625" style="3"/>
    <col min="9735" max="9735" width="22.140625" style="3" customWidth="1"/>
    <col min="9736" max="9736" width="19.5703125" style="3" customWidth="1"/>
    <col min="9737" max="9737" width="9.5703125" style="3" customWidth="1"/>
    <col min="9738" max="9738" width="10.140625" style="3" customWidth="1"/>
    <col min="9739" max="9739" width="8.140625" style="3" customWidth="1"/>
    <col min="9740" max="9740" width="8.42578125" style="3" customWidth="1"/>
    <col min="9741" max="9741" width="40.5703125" style="3" customWidth="1"/>
    <col min="9742" max="9742" width="11.42578125" style="3" customWidth="1"/>
    <col min="9743" max="9743" width="9.5703125" style="3" customWidth="1"/>
    <col min="9744" max="9744" width="11.5703125" style="3" customWidth="1"/>
    <col min="9745" max="9745" width="2.85546875" style="3" customWidth="1"/>
    <col min="9746" max="9748" width="14.5703125" style="3" customWidth="1"/>
    <col min="9749" max="9982" width="33.140625" style="3"/>
    <col min="9983" max="9983" width="8" style="3" customWidth="1"/>
    <col min="9984" max="9984" width="6" style="3" customWidth="1"/>
    <col min="9985" max="9985" width="4.140625" style="3" customWidth="1"/>
    <col min="9986" max="9986" width="11.140625" style="3" customWidth="1"/>
    <col min="9987" max="9987" width="40.42578125" style="3" customWidth="1"/>
    <col min="9988" max="9989" width="0" style="3" hidden="1" customWidth="1"/>
    <col min="9990" max="9990" width="33.140625" style="3"/>
    <col min="9991" max="9991" width="22.140625" style="3" customWidth="1"/>
    <col min="9992" max="9992" width="19.5703125" style="3" customWidth="1"/>
    <col min="9993" max="9993" width="9.5703125" style="3" customWidth="1"/>
    <col min="9994" max="9994" width="10.140625" style="3" customWidth="1"/>
    <col min="9995" max="9995" width="8.140625" style="3" customWidth="1"/>
    <col min="9996" max="9996" width="8.42578125" style="3" customWidth="1"/>
    <col min="9997" max="9997" width="40.5703125" style="3" customWidth="1"/>
    <col min="9998" max="9998" width="11.42578125" style="3" customWidth="1"/>
    <col min="9999" max="9999" width="9.5703125" style="3" customWidth="1"/>
    <col min="10000" max="10000" width="11.5703125" style="3" customWidth="1"/>
    <col min="10001" max="10001" width="2.85546875" style="3" customWidth="1"/>
    <col min="10002" max="10004" width="14.5703125" style="3" customWidth="1"/>
    <col min="10005" max="10238" width="33.140625" style="3"/>
    <col min="10239" max="10239" width="8" style="3" customWidth="1"/>
    <col min="10240" max="10240" width="6" style="3" customWidth="1"/>
    <col min="10241" max="10241" width="4.140625" style="3" customWidth="1"/>
    <col min="10242" max="10242" width="11.140625" style="3" customWidth="1"/>
    <col min="10243" max="10243" width="40.42578125" style="3" customWidth="1"/>
    <col min="10244" max="10245" width="0" style="3" hidden="1" customWidth="1"/>
    <col min="10246" max="10246" width="33.140625" style="3"/>
    <col min="10247" max="10247" width="22.140625" style="3" customWidth="1"/>
    <col min="10248" max="10248" width="19.5703125" style="3" customWidth="1"/>
    <col min="10249" max="10249" width="9.5703125" style="3" customWidth="1"/>
    <col min="10250" max="10250" width="10.140625" style="3" customWidth="1"/>
    <col min="10251" max="10251" width="8.140625" style="3" customWidth="1"/>
    <col min="10252" max="10252" width="8.42578125" style="3" customWidth="1"/>
    <col min="10253" max="10253" width="40.5703125" style="3" customWidth="1"/>
    <col min="10254" max="10254" width="11.42578125" style="3" customWidth="1"/>
    <col min="10255" max="10255" width="9.5703125" style="3" customWidth="1"/>
    <col min="10256" max="10256" width="11.5703125" style="3" customWidth="1"/>
    <col min="10257" max="10257" width="2.85546875" style="3" customWidth="1"/>
    <col min="10258" max="10260" width="14.5703125" style="3" customWidth="1"/>
    <col min="10261" max="10494" width="33.140625" style="3"/>
    <col min="10495" max="10495" width="8" style="3" customWidth="1"/>
    <col min="10496" max="10496" width="6" style="3" customWidth="1"/>
    <col min="10497" max="10497" width="4.140625" style="3" customWidth="1"/>
    <col min="10498" max="10498" width="11.140625" style="3" customWidth="1"/>
    <col min="10499" max="10499" width="40.42578125" style="3" customWidth="1"/>
    <col min="10500" max="10501" width="0" style="3" hidden="1" customWidth="1"/>
    <col min="10502" max="10502" width="33.140625" style="3"/>
    <col min="10503" max="10503" width="22.140625" style="3" customWidth="1"/>
    <col min="10504" max="10504" width="19.5703125" style="3" customWidth="1"/>
    <col min="10505" max="10505" width="9.5703125" style="3" customWidth="1"/>
    <col min="10506" max="10506" width="10.140625" style="3" customWidth="1"/>
    <col min="10507" max="10507" width="8.140625" style="3" customWidth="1"/>
    <col min="10508" max="10508" width="8.42578125" style="3" customWidth="1"/>
    <col min="10509" max="10509" width="40.5703125" style="3" customWidth="1"/>
    <col min="10510" max="10510" width="11.42578125" style="3" customWidth="1"/>
    <col min="10511" max="10511" width="9.5703125" style="3" customWidth="1"/>
    <col min="10512" max="10512" width="11.5703125" style="3" customWidth="1"/>
    <col min="10513" max="10513" width="2.85546875" style="3" customWidth="1"/>
    <col min="10514" max="10516" width="14.5703125" style="3" customWidth="1"/>
    <col min="10517" max="10750" width="33.140625" style="3"/>
    <col min="10751" max="10751" width="8" style="3" customWidth="1"/>
    <col min="10752" max="10752" width="6" style="3" customWidth="1"/>
    <col min="10753" max="10753" width="4.140625" style="3" customWidth="1"/>
    <col min="10754" max="10754" width="11.140625" style="3" customWidth="1"/>
    <col min="10755" max="10755" width="40.42578125" style="3" customWidth="1"/>
    <col min="10756" max="10757" width="0" style="3" hidden="1" customWidth="1"/>
    <col min="10758" max="10758" width="33.140625" style="3"/>
    <col min="10759" max="10759" width="22.140625" style="3" customWidth="1"/>
    <col min="10760" max="10760" width="19.5703125" style="3" customWidth="1"/>
    <col min="10761" max="10761" width="9.5703125" style="3" customWidth="1"/>
    <col min="10762" max="10762" width="10.140625" style="3" customWidth="1"/>
    <col min="10763" max="10763" width="8.140625" style="3" customWidth="1"/>
    <col min="10764" max="10764" width="8.42578125" style="3" customWidth="1"/>
    <col min="10765" max="10765" width="40.5703125" style="3" customWidth="1"/>
    <col min="10766" max="10766" width="11.42578125" style="3" customWidth="1"/>
    <col min="10767" max="10767" width="9.5703125" style="3" customWidth="1"/>
    <col min="10768" max="10768" width="11.5703125" style="3" customWidth="1"/>
    <col min="10769" max="10769" width="2.85546875" style="3" customWidth="1"/>
    <col min="10770" max="10772" width="14.5703125" style="3" customWidth="1"/>
    <col min="10773" max="11006" width="33.140625" style="3"/>
    <col min="11007" max="11007" width="8" style="3" customWidth="1"/>
    <col min="11008" max="11008" width="6" style="3" customWidth="1"/>
    <col min="11009" max="11009" width="4.140625" style="3" customWidth="1"/>
    <col min="11010" max="11010" width="11.140625" style="3" customWidth="1"/>
    <col min="11011" max="11011" width="40.42578125" style="3" customWidth="1"/>
    <col min="11012" max="11013" width="0" style="3" hidden="1" customWidth="1"/>
    <col min="11014" max="11014" width="33.140625" style="3"/>
    <col min="11015" max="11015" width="22.140625" style="3" customWidth="1"/>
    <col min="11016" max="11016" width="19.5703125" style="3" customWidth="1"/>
    <col min="11017" max="11017" width="9.5703125" style="3" customWidth="1"/>
    <col min="11018" max="11018" width="10.140625" style="3" customWidth="1"/>
    <col min="11019" max="11019" width="8.140625" style="3" customWidth="1"/>
    <col min="11020" max="11020" width="8.42578125" style="3" customWidth="1"/>
    <col min="11021" max="11021" width="40.5703125" style="3" customWidth="1"/>
    <col min="11022" max="11022" width="11.42578125" style="3" customWidth="1"/>
    <col min="11023" max="11023" width="9.5703125" style="3" customWidth="1"/>
    <col min="11024" max="11024" width="11.5703125" style="3" customWidth="1"/>
    <col min="11025" max="11025" width="2.85546875" style="3" customWidth="1"/>
    <col min="11026" max="11028" width="14.5703125" style="3" customWidth="1"/>
    <col min="11029" max="11262" width="33.140625" style="3"/>
    <col min="11263" max="11263" width="8" style="3" customWidth="1"/>
    <col min="11264" max="11264" width="6" style="3" customWidth="1"/>
    <col min="11265" max="11265" width="4.140625" style="3" customWidth="1"/>
    <col min="11266" max="11266" width="11.140625" style="3" customWidth="1"/>
    <col min="11267" max="11267" width="40.42578125" style="3" customWidth="1"/>
    <col min="11268" max="11269" width="0" style="3" hidden="1" customWidth="1"/>
    <col min="11270" max="11270" width="33.140625" style="3"/>
    <col min="11271" max="11271" width="22.140625" style="3" customWidth="1"/>
    <col min="11272" max="11272" width="19.5703125" style="3" customWidth="1"/>
    <col min="11273" max="11273" width="9.5703125" style="3" customWidth="1"/>
    <col min="11274" max="11274" width="10.140625" style="3" customWidth="1"/>
    <col min="11275" max="11275" width="8.140625" style="3" customWidth="1"/>
    <col min="11276" max="11276" width="8.42578125" style="3" customWidth="1"/>
    <col min="11277" max="11277" width="40.5703125" style="3" customWidth="1"/>
    <col min="11278" max="11278" width="11.42578125" style="3" customWidth="1"/>
    <col min="11279" max="11279" width="9.5703125" style="3" customWidth="1"/>
    <col min="11280" max="11280" width="11.5703125" style="3" customWidth="1"/>
    <col min="11281" max="11281" width="2.85546875" style="3" customWidth="1"/>
    <col min="11282" max="11284" width="14.5703125" style="3" customWidth="1"/>
    <col min="11285" max="11518" width="33.140625" style="3"/>
    <col min="11519" max="11519" width="8" style="3" customWidth="1"/>
    <col min="11520" max="11520" width="6" style="3" customWidth="1"/>
    <col min="11521" max="11521" width="4.140625" style="3" customWidth="1"/>
    <col min="11522" max="11522" width="11.140625" style="3" customWidth="1"/>
    <col min="11523" max="11523" width="40.42578125" style="3" customWidth="1"/>
    <col min="11524" max="11525" width="0" style="3" hidden="1" customWidth="1"/>
    <col min="11526" max="11526" width="33.140625" style="3"/>
    <col min="11527" max="11527" width="22.140625" style="3" customWidth="1"/>
    <col min="11528" max="11528" width="19.5703125" style="3" customWidth="1"/>
    <col min="11529" max="11529" width="9.5703125" style="3" customWidth="1"/>
    <col min="11530" max="11530" width="10.140625" style="3" customWidth="1"/>
    <col min="11531" max="11531" width="8.140625" style="3" customWidth="1"/>
    <col min="11532" max="11532" width="8.42578125" style="3" customWidth="1"/>
    <col min="11533" max="11533" width="40.5703125" style="3" customWidth="1"/>
    <col min="11534" max="11534" width="11.42578125" style="3" customWidth="1"/>
    <col min="11535" max="11535" width="9.5703125" style="3" customWidth="1"/>
    <col min="11536" max="11536" width="11.5703125" style="3" customWidth="1"/>
    <col min="11537" max="11537" width="2.85546875" style="3" customWidth="1"/>
    <col min="11538" max="11540" width="14.5703125" style="3" customWidth="1"/>
    <col min="11541" max="11774" width="33.140625" style="3"/>
    <col min="11775" max="11775" width="8" style="3" customWidth="1"/>
    <col min="11776" max="11776" width="6" style="3" customWidth="1"/>
    <col min="11777" max="11777" width="4.140625" style="3" customWidth="1"/>
    <col min="11778" max="11778" width="11.140625" style="3" customWidth="1"/>
    <col min="11779" max="11779" width="40.42578125" style="3" customWidth="1"/>
    <col min="11780" max="11781" width="0" style="3" hidden="1" customWidth="1"/>
    <col min="11782" max="11782" width="33.140625" style="3"/>
    <col min="11783" max="11783" width="22.140625" style="3" customWidth="1"/>
    <col min="11784" max="11784" width="19.5703125" style="3" customWidth="1"/>
    <col min="11785" max="11785" width="9.5703125" style="3" customWidth="1"/>
    <col min="11786" max="11786" width="10.140625" style="3" customWidth="1"/>
    <col min="11787" max="11787" width="8.140625" style="3" customWidth="1"/>
    <col min="11788" max="11788" width="8.42578125" style="3" customWidth="1"/>
    <col min="11789" max="11789" width="40.5703125" style="3" customWidth="1"/>
    <col min="11790" max="11790" width="11.42578125" style="3" customWidth="1"/>
    <col min="11791" max="11791" width="9.5703125" style="3" customWidth="1"/>
    <col min="11792" max="11792" width="11.5703125" style="3" customWidth="1"/>
    <col min="11793" max="11793" width="2.85546875" style="3" customWidth="1"/>
    <col min="11794" max="11796" width="14.5703125" style="3" customWidth="1"/>
    <col min="11797" max="12030" width="33.140625" style="3"/>
    <col min="12031" max="12031" width="8" style="3" customWidth="1"/>
    <col min="12032" max="12032" width="6" style="3" customWidth="1"/>
    <col min="12033" max="12033" width="4.140625" style="3" customWidth="1"/>
    <col min="12034" max="12034" width="11.140625" style="3" customWidth="1"/>
    <col min="12035" max="12035" width="40.42578125" style="3" customWidth="1"/>
    <col min="12036" max="12037" width="0" style="3" hidden="1" customWidth="1"/>
    <col min="12038" max="12038" width="33.140625" style="3"/>
    <col min="12039" max="12039" width="22.140625" style="3" customWidth="1"/>
    <col min="12040" max="12040" width="19.5703125" style="3" customWidth="1"/>
    <col min="12041" max="12041" width="9.5703125" style="3" customWidth="1"/>
    <col min="12042" max="12042" width="10.140625" style="3" customWidth="1"/>
    <col min="12043" max="12043" width="8.140625" style="3" customWidth="1"/>
    <col min="12044" max="12044" width="8.42578125" style="3" customWidth="1"/>
    <col min="12045" max="12045" width="40.5703125" style="3" customWidth="1"/>
    <col min="12046" max="12046" width="11.42578125" style="3" customWidth="1"/>
    <col min="12047" max="12047" width="9.5703125" style="3" customWidth="1"/>
    <col min="12048" max="12048" width="11.5703125" style="3" customWidth="1"/>
    <col min="12049" max="12049" width="2.85546875" style="3" customWidth="1"/>
    <col min="12050" max="12052" width="14.5703125" style="3" customWidth="1"/>
    <col min="12053" max="12286" width="33.140625" style="3"/>
    <col min="12287" max="12287" width="8" style="3" customWidth="1"/>
    <col min="12288" max="12288" width="6" style="3" customWidth="1"/>
    <col min="12289" max="12289" width="4.140625" style="3" customWidth="1"/>
    <col min="12290" max="12290" width="11.140625" style="3" customWidth="1"/>
    <col min="12291" max="12291" width="40.42578125" style="3" customWidth="1"/>
    <col min="12292" max="12293" width="0" style="3" hidden="1" customWidth="1"/>
    <col min="12294" max="12294" width="33.140625" style="3"/>
    <col min="12295" max="12295" width="22.140625" style="3" customWidth="1"/>
    <col min="12296" max="12296" width="19.5703125" style="3" customWidth="1"/>
    <col min="12297" max="12297" width="9.5703125" style="3" customWidth="1"/>
    <col min="12298" max="12298" width="10.140625" style="3" customWidth="1"/>
    <col min="12299" max="12299" width="8.140625" style="3" customWidth="1"/>
    <col min="12300" max="12300" width="8.42578125" style="3" customWidth="1"/>
    <col min="12301" max="12301" width="40.5703125" style="3" customWidth="1"/>
    <col min="12302" max="12302" width="11.42578125" style="3" customWidth="1"/>
    <col min="12303" max="12303" width="9.5703125" style="3" customWidth="1"/>
    <col min="12304" max="12304" width="11.5703125" style="3" customWidth="1"/>
    <col min="12305" max="12305" width="2.85546875" style="3" customWidth="1"/>
    <col min="12306" max="12308" width="14.5703125" style="3" customWidth="1"/>
    <col min="12309" max="12542" width="33.140625" style="3"/>
    <col min="12543" max="12543" width="8" style="3" customWidth="1"/>
    <col min="12544" max="12544" width="6" style="3" customWidth="1"/>
    <col min="12545" max="12545" width="4.140625" style="3" customWidth="1"/>
    <col min="12546" max="12546" width="11.140625" style="3" customWidth="1"/>
    <col min="12547" max="12547" width="40.42578125" style="3" customWidth="1"/>
    <col min="12548" max="12549" width="0" style="3" hidden="1" customWidth="1"/>
    <col min="12550" max="12550" width="33.140625" style="3"/>
    <col min="12551" max="12551" width="22.140625" style="3" customWidth="1"/>
    <col min="12552" max="12552" width="19.5703125" style="3" customWidth="1"/>
    <col min="12553" max="12553" width="9.5703125" style="3" customWidth="1"/>
    <col min="12554" max="12554" width="10.140625" style="3" customWidth="1"/>
    <col min="12555" max="12555" width="8.140625" style="3" customWidth="1"/>
    <col min="12556" max="12556" width="8.42578125" style="3" customWidth="1"/>
    <col min="12557" max="12557" width="40.5703125" style="3" customWidth="1"/>
    <col min="12558" max="12558" width="11.42578125" style="3" customWidth="1"/>
    <col min="12559" max="12559" width="9.5703125" style="3" customWidth="1"/>
    <col min="12560" max="12560" width="11.5703125" style="3" customWidth="1"/>
    <col min="12561" max="12561" width="2.85546875" style="3" customWidth="1"/>
    <col min="12562" max="12564" width="14.5703125" style="3" customWidth="1"/>
    <col min="12565" max="12798" width="33.140625" style="3"/>
    <col min="12799" max="12799" width="8" style="3" customWidth="1"/>
    <col min="12800" max="12800" width="6" style="3" customWidth="1"/>
    <col min="12801" max="12801" width="4.140625" style="3" customWidth="1"/>
    <col min="12802" max="12802" width="11.140625" style="3" customWidth="1"/>
    <col min="12803" max="12803" width="40.42578125" style="3" customWidth="1"/>
    <col min="12804" max="12805" width="0" style="3" hidden="1" customWidth="1"/>
    <col min="12806" max="12806" width="33.140625" style="3"/>
    <col min="12807" max="12807" width="22.140625" style="3" customWidth="1"/>
    <col min="12808" max="12808" width="19.5703125" style="3" customWidth="1"/>
    <col min="12809" max="12809" width="9.5703125" style="3" customWidth="1"/>
    <col min="12810" max="12810" width="10.140625" style="3" customWidth="1"/>
    <col min="12811" max="12811" width="8.140625" style="3" customWidth="1"/>
    <col min="12812" max="12812" width="8.42578125" style="3" customWidth="1"/>
    <col min="12813" max="12813" width="40.5703125" style="3" customWidth="1"/>
    <col min="12814" max="12814" width="11.42578125" style="3" customWidth="1"/>
    <col min="12815" max="12815" width="9.5703125" style="3" customWidth="1"/>
    <col min="12816" max="12816" width="11.5703125" style="3" customWidth="1"/>
    <col min="12817" max="12817" width="2.85546875" style="3" customWidth="1"/>
    <col min="12818" max="12820" width="14.5703125" style="3" customWidth="1"/>
    <col min="12821" max="13054" width="33.140625" style="3"/>
    <col min="13055" max="13055" width="8" style="3" customWidth="1"/>
    <col min="13056" max="13056" width="6" style="3" customWidth="1"/>
    <col min="13057" max="13057" width="4.140625" style="3" customWidth="1"/>
    <col min="13058" max="13058" width="11.140625" style="3" customWidth="1"/>
    <col min="13059" max="13059" width="40.42578125" style="3" customWidth="1"/>
    <col min="13060" max="13061" width="0" style="3" hidden="1" customWidth="1"/>
    <col min="13062" max="13062" width="33.140625" style="3"/>
    <col min="13063" max="13063" width="22.140625" style="3" customWidth="1"/>
    <col min="13064" max="13064" width="19.5703125" style="3" customWidth="1"/>
    <col min="13065" max="13065" width="9.5703125" style="3" customWidth="1"/>
    <col min="13066" max="13066" width="10.140625" style="3" customWidth="1"/>
    <col min="13067" max="13067" width="8.140625" style="3" customWidth="1"/>
    <col min="13068" max="13068" width="8.42578125" style="3" customWidth="1"/>
    <col min="13069" max="13069" width="40.5703125" style="3" customWidth="1"/>
    <col min="13070" max="13070" width="11.42578125" style="3" customWidth="1"/>
    <col min="13071" max="13071" width="9.5703125" style="3" customWidth="1"/>
    <col min="13072" max="13072" width="11.5703125" style="3" customWidth="1"/>
    <col min="13073" max="13073" width="2.85546875" style="3" customWidth="1"/>
    <col min="13074" max="13076" width="14.5703125" style="3" customWidth="1"/>
    <col min="13077" max="13310" width="33.140625" style="3"/>
    <col min="13311" max="13311" width="8" style="3" customWidth="1"/>
    <col min="13312" max="13312" width="6" style="3" customWidth="1"/>
    <col min="13313" max="13313" width="4.140625" style="3" customWidth="1"/>
    <col min="13314" max="13314" width="11.140625" style="3" customWidth="1"/>
    <col min="13315" max="13315" width="40.42578125" style="3" customWidth="1"/>
    <col min="13316" max="13317" width="0" style="3" hidden="1" customWidth="1"/>
    <col min="13318" max="13318" width="33.140625" style="3"/>
    <col min="13319" max="13319" width="22.140625" style="3" customWidth="1"/>
    <col min="13320" max="13320" width="19.5703125" style="3" customWidth="1"/>
    <col min="13321" max="13321" width="9.5703125" style="3" customWidth="1"/>
    <col min="13322" max="13322" width="10.140625" style="3" customWidth="1"/>
    <col min="13323" max="13323" width="8.140625" style="3" customWidth="1"/>
    <col min="13324" max="13324" width="8.42578125" style="3" customWidth="1"/>
    <col min="13325" max="13325" width="40.5703125" style="3" customWidth="1"/>
    <col min="13326" max="13326" width="11.42578125" style="3" customWidth="1"/>
    <col min="13327" max="13327" width="9.5703125" style="3" customWidth="1"/>
    <col min="13328" max="13328" width="11.5703125" style="3" customWidth="1"/>
    <col min="13329" max="13329" width="2.85546875" style="3" customWidth="1"/>
    <col min="13330" max="13332" width="14.5703125" style="3" customWidth="1"/>
    <col min="13333" max="13566" width="33.140625" style="3"/>
    <col min="13567" max="13567" width="8" style="3" customWidth="1"/>
    <col min="13568" max="13568" width="6" style="3" customWidth="1"/>
    <col min="13569" max="13569" width="4.140625" style="3" customWidth="1"/>
    <col min="13570" max="13570" width="11.140625" style="3" customWidth="1"/>
    <col min="13571" max="13571" width="40.42578125" style="3" customWidth="1"/>
    <col min="13572" max="13573" width="0" style="3" hidden="1" customWidth="1"/>
    <col min="13574" max="13574" width="33.140625" style="3"/>
    <col min="13575" max="13575" width="22.140625" style="3" customWidth="1"/>
    <col min="13576" max="13576" width="19.5703125" style="3" customWidth="1"/>
    <col min="13577" max="13577" width="9.5703125" style="3" customWidth="1"/>
    <col min="13578" max="13578" width="10.140625" style="3" customWidth="1"/>
    <col min="13579" max="13579" width="8.140625" style="3" customWidth="1"/>
    <col min="13580" max="13580" width="8.42578125" style="3" customWidth="1"/>
    <col min="13581" max="13581" width="40.5703125" style="3" customWidth="1"/>
    <col min="13582" max="13582" width="11.42578125" style="3" customWidth="1"/>
    <col min="13583" max="13583" width="9.5703125" style="3" customWidth="1"/>
    <col min="13584" max="13584" width="11.5703125" style="3" customWidth="1"/>
    <col min="13585" max="13585" width="2.85546875" style="3" customWidth="1"/>
    <col min="13586" max="13588" width="14.5703125" style="3" customWidth="1"/>
    <col min="13589" max="13822" width="33.140625" style="3"/>
    <col min="13823" max="13823" width="8" style="3" customWidth="1"/>
    <col min="13824" max="13824" width="6" style="3" customWidth="1"/>
    <col min="13825" max="13825" width="4.140625" style="3" customWidth="1"/>
    <col min="13826" max="13826" width="11.140625" style="3" customWidth="1"/>
    <col min="13827" max="13827" width="40.42578125" style="3" customWidth="1"/>
    <col min="13828" max="13829" width="0" style="3" hidden="1" customWidth="1"/>
    <col min="13830" max="13830" width="33.140625" style="3"/>
    <col min="13831" max="13831" width="22.140625" style="3" customWidth="1"/>
    <col min="13832" max="13832" width="19.5703125" style="3" customWidth="1"/>
    <col min="13833" max="13833" width="9.5703125" style="3" customWidth="1"/>
    <col min="13834" max="13834" width="10.140625" style="3" customWidth="1"/>
    <col min="13835" max="13835" width="8.140625" style="3" customWidth="1"/>
    <col min="13836" max="13836" width="8.42578125" style="3" customWidth="1"/>
    <col min="13837" max="13837" width="40.5703125" style="3" customWidth="1"/>
    <col min="13838" max="13838" width="11.42578125" style="3" customWidth="1"/>
    <col min="13839" max="13839" width="9.5703125" style="3" customWidth="1"/>
    <col min="13840" max="13840" width="11.5703125" style="3" customWidth="1"/>
    <col min="13841" max="13841" width="2.85546875" style="3" customWidth="1"/>
    <col min="13842" max="13844" width="14.5703125" style="3" customWidth="1"/>
    <col min="13845" max="14078" width="33.140625" style="3"/>
    <col min="14079" max="14079" width="8" style="3" customWidth="1"/>
    <col min="14080" max="14080" width="6" style="3" customWidth="1"/>
    <col min="14081" max="14081" width="4.140625" style="3" customWidth="1"/>
    <col min="14082" max="14082" width="11.140625" style="3" customWidth="1"/>
    <col min="14083" max="14083" width="40.42578125" style="3" customWidth="1"/>
    <col min="14084" max="14085" width="0" style="3" hidden="1" customWidth="1"/>
    <col min="14086" max="14086" width="33.140625" style="3"/>
    <col min="14087" max="14087" width="22.140625" style="3" customWidth="1"/>
    <col min="14088" max="14088" width="19.5703125" style="3" customWidth="1"/>
    <col min="14089" max="14089" width="9.5703125" style="3" customWidth="1"/>
    <col min="14090" max="14090" width="10.140625" style="3" customWidth="1"/>
    <col min="14091" max="14091" width="8.140625" style="3" customWidth="1"/>
    <col min="14092" max="14092" width="8.42578125" style="3" customWidth="1"/>
    <col min="14093" max="14093" width="40.5703125" style="3" customWidth="1"/>
    <col min="14094" max="14094" width="11.42578125" style="3" customWidth="1"/>
    <col min="14095" max="14095" width="9.5703125" style="3" customWidth="1"/>
    <col min="14096" max="14096" width="11.5703125" style="3" customWidth="1"/>
    <col min="14097" max="14097" width="2.85546875" style="3" customWidth="1"/>
    <col min="14098" max="14100" width="14.5703125" style="3" customWidth="1"/>
    <col min="14101" max="14334" width="33.140625" style="3"/>
    <col min="14335" max="14335" width="8" style="3" customWidth="1"/>
    <col min="14336" max="14336" width="6" style="3" customWidth="1"/>
    <col min="14337" max="14337" width="4.140625" style="3" customWidth="1"/>
    <col min="14338" max="14338" width="11.140625" style="3" customWidth="1"/>
    <col min="14339" max="14339" width="40.42578125" style="3" customWidth="1"/>
    <col min="14340" max="14341" width="0" style="3" hidden="1" customWidth="1"/>
    <col min="14342" max="14342" width="33.140625" style="3"/>
    <col min="14343" max="14343" width="22.140625" style="3" customWidth="1"/>
    <col min="14344" max="14344" width="19.5703125" style="3" customWidth="1"/>
    <col min="14345" max="14345" width="9.5703125" style="3" customWidth="1"/>
    <col min="14346" max="14346" width="10.140625" style="3" customWidth="1"/>
    <col min="14347" max="14347" width="8.140625" style="3" customWidth="1"/>
    <col min="14348" max="14348" width="8.42578125" style="3" customWidth="1"/>
    <col min="14349" max="14349" width="40.5703125" style="3" customWidth="1"/>
    <col min="14350" max="14350" width="11.42578125" style="3" customWidth="1"/>
    <col min="14351" max="14351" width="9.5703125" style="3" customWidth="1"/>
    <col min="14352" max="14352" width="11.5703125" style="3" customWidth="1"/>
    <col min="14353" max="14353" width="2.85546875" style="3" customWidth="1"/>
    <col min="14354" max="14356" width="14.5703125" style="3" customWidth="1"/>
    <col min="14357" max="14590" width="33.140625" style="3"/>
    <col min="14591" max="14591" width="8" style="3" customWidth="1"/>
    <col min="14592" max="14592" width="6" style="3" customWidth="1"/>
    <col min="14593" max="14593" width="4.140625" style="3" customWidth="1"/>
    <col min="14594" max="14594" width="11.140625" style="3" customWidth="1"/>
    <col min="14595" max="14595" width="40.42578125" style="3" customWidth="1"/>
    <col min="14596" max="14597" width="0" style="3" hidden="1" customWidth="1"/>
    <col min="14598" max="14598" width="33.140625" style="3"/>
    <col min="14599" max="14599" width="22.140625" style="3" customWidth="1"/>
    <col min="14600" max="14600" width="19.5703125" style="3" customWidth="1"/>
    <col min="14601" max="14601" width="9.5703125" style="3" customWidth="1"/>
    <col min="14602" max="14602" width="10.140625" style="3" customWidth="1"/>
    <col min="14603" max="14603" width="8.140625" style="3" customWidth="1"/>
    <col min="14604" max="14604" width="8.42578125" style="3" customWidth="1"/>
    <col min="14605" max="14605" width="40.5703125" style="3" customWidth="1"/>
    <col min="14606" max="14606" width="11.42578125" style="3" customWidth="1"/>
    <col min="14607" max="14607" width="9.5703125" style="3" customWidth="1"/>
    <col min="14608" max="14608" width="11.5703125" style="3" customWidth="1"/>
    <col min="14609" max="14609" width="2.85546875" style="3" customWidth="1"/>
    <col min="14610" max="14612" width="14.5703125" style="3" customWidth="1"/>
    <col min="14613" max="14846" width="33.140625" style="3"/>
    <col min="14847" max="14847" width="8" style="3" customWidth="1"/>
    <col min="14848" max="14848" width="6" style="3" customWidth="1"/>
    <col min="14849" max="14849" width="4.140625" style="3" customWidth="1"/>
    <col min="14850" max="14850" width="11.140625" style="3" customWidth="1"/>
    <col min="14851" max="14851" width="40.42578125" style="3" customWidth="1"/>
    <col min="14852" max="14853" width="0" style="3" hidden="1" customWidth="1"/>
    <col min="14854" max="14854" width="33.140625" style="3"/>
    <col min="14855" max="14855" width="22.140625" style="3" customWidth="1"/>
    <col min="14856" max="14856" width="19.5703125" style="3" customWidth="1"/>
    <col min="14857" max="14857" width="9.5703125" style="3" customWidth="1"/>
    <col min="14858" max="14858" width="10.140625" style="3" customWidth="1"/>
    <col min="14859" max="14859" width="8.140625" style="3" customWidth="1"/>
    <col min="14860" max="14860" width="8.42578125" style="3" customWidth="1"/>
    <col min="14861" max="14861" width="40.5703125" style="3" customWidth="1"/>
    <col min="14862" max="14862" width="11.42578125" style="3" customWidth="1"/>
    <col min="14863" max="14863" width="9.5703125" style="3" customWidth="1"/>
    <col min="14864" max="14864" width="11.5703125" style="3" customWidth="1"/>
    <col min="14865" max="14865" width="2.85546875" style="3" customWidth="1"/>
    <col min="14866" max="14868" width="14.5703125" style="3" customWidth="1"/>
    <col min="14869" max="15102" width="33.140625" style="3"/>
    <col min="15103" max="15103" width="8" style="3" customWidth="1"/>
    <col min="15104" max="15104" width="6" style="3" customWidth="1"/>
    <col min="15105" max="15105" width="4.140625" style="3" customWidth="1"/>
    <col min="15106" max="15106" width="11.140625" style="3" customWidth="1"/>
    <col min="15107" max="15107" width="40.42578125" style="3" customWidth="1"/>
    <col min="15108" max="15109" width="0" style="3" hidden="1" customWidth="1"/>
    <col min="15110" max="15110" width="33.140625" style="3"/>
    <col min="15111" max="15111" width="22.140625" style="3" customWidth="1"/>
    <col min="15112" max="15112" width="19.5703125" style="3" customWidth="1"/>
    <col min="15113" max="15113" width="9.5703125" style="3" customWidth="1"/>
    <col min="15114" max="15114" width="10.140625" style="3" customWidth="1"/>
    <col min="15115" max="15115" width="8.140625" style="3" customWidth="1"/>
    <col min="15116" max="15116" width="8.42578125" style="3" customWidth="1"/>
    <col min="15117" max="15117" width="40.5703125" style="3" customWidth="1"/>
    <col min="15118" max="15118" width="11.42578125" style="3" customWidth="1"/>
    <col min="15119" max="15119" width="9.5703125" style="3" customWidth="1"/>
    <col min="15120" max="15120" width="11.5703125" style="3" customWidth="1"/>
    <col min="15121" max="15121" width="2.85546875" style="3" customWidth="1"/>
    <col min="15122" max="15124" width="14.5703125" style="3" customWidth="1"/>
    <col min="15125" max="15358" width="33.140625" style="3"/>
    <col min="15359" max="15359" width="8" style="3" customWidth="1"/>
    <col min="15360" max="15360" width="6" style="3" customWidth="1"/>
    <col min="15361" max="15361" width="4.140625" style="3" customWidth="1"/>
    <col min="15362" max="15362" width="11.140625" style="3" customWidth="1"/>
    <col min="15363" max="15363" width="40.42578125" style="3" customWidth="1"/>
    <col min="15364" max="15365" width="0" style="3" hidden="1" customWidth="1"/>
    <col min="15366" max="15366" width="33.140625" style="3"/>
    <col min="15367" max="15367" width="22.140625" style="3" customWidth="1"/>
    <col min="15368" max="15368" width="19.5703125" style="3" customWidth="1"/>
    <col min="15369" max="15369" width="9.5703125" style="3" customWidth="1"/>
    <col min="15370" max="15370" width="10.140625" style="3" customWidth="1"/>
    <col min="15371" max="15371" width="8.140625" style="3" customWidth="1"/>
    <col min="15372" max="15372" width="8.42578125" style="3" customWidth="1"/>
    <col min="15373" max="15373" width="40.5703125" style="3" customWidth="1"/>
    <col min="15374" max="15374" width="11.42578125" style="3" customWidth="1"/>
    <col min="15375" max="15375" width="9.5703125" style="3" customWidth="1"/>
    <col min="15376" max="15376" width="11.5703125" style="3" customWidth="1"/>
    <col min="15377" max="15377" width="2.85546875" style="3" customWidth="1"/>
    <col min="15378" max="15380" width="14.5703125" style="3" customWidth="1"/>
    <col min="15381" max="15614" width="33.140625" style="3"/>
    <col min="15615" max="15615" width="8" style="3" customWidth="1"/>
    <col min="15616" max="15616" width="6" style="3" customWidth="1"/>
    <col min="15617" max="15617" width="4.140625" style="3" customWidth="1"/>
    <col min="15618" max="15618" width="11.140625" style="3" customWidth="1"/>
    <col min="15619" max="15619" width="40.42578125" style="3" customWidth="1"/>
    <col min="15620" max="15621" width="0" style="3" hidden="1" customWidth="1"/>
    <col min="15622" max="15622" width="33.140625" style="3"/>
    <col min="15623" max="15623" width="22.140625" style="3" customWidth="1"/>
    <col min="15624" max="15624" width="19.5703125" style="3" customWidth="1"/>
    <col min="15625" max="15625" width="9.5703125" style="3" customWidth="1"/>
    <col min="15626" max="15626" width="10.140625" style="3" customWidth="1"/>
    <col min="15627" max="15627" width="8.140625" style="3" customWidth="1"/>
    <col min="15628" max="15628" width="8.42578125" style="3" customWidth="1"/>
    <col min="15629" max="15629" width="40.5703125" style="3" customWidth="1"/>
    <col min="15630" max="15630" width="11.42578125" style="3" customWidth="1"/>
    <col min="15631" max="15631" width="9.5703125" style="3" customWidth="1"/>
    <col min="15632" max="15632" width="11.5703125" style="3" customWidth="1"/>
    <col min="15633" max="15633" width="2.85546875" style="3" customWidth="1"/>
    <col min="15634" max="15636" width="14.5703125" style="3" customWidth="1"/>
    <col min="15637" max="15870" width="33.140625" style="3"/>
    <col min="15871" max="15871" width="8" style="3" customWidth="1"/>
    <col min="15872" max="15872" width="6" style="3" customWidth="1"/>
    <col min="15873" max="15873" width="4.140625" style="3" customWidth="1"/>
    <col min="15874" max="15874" width="11.140625" style="3" customWidth="1"/>
    <col min="15875" max="15875" width="40.42578125" style="3" customWidth="1"/>
    <col min="15876" max="15877" width="0" style="3" hidden="1" customWidth="1"/>
    <col min="15878" max="15878" width="33.140625" style="3"/>
    <col min="15879" max="15879" width="22.140625" style="3" customWidth="1"/>
    <col min="15880" max="15880" width="19.5703125" style="3" customWidth="1"/>
    <col min="15881" max="15881" width="9.5703125" style="3" customWidth="1"/>
    <col min="15882" max="15882" width="10.140625" style="3" customWidth="1"/>
    <col min="15883" max="15883" width="8.140625" style="3" customWidth="1"/>
    <col min="15884" max="15884" width="8.42578125" style="3" customWidth="1"/>
    <col min="15885" max="15885" width="40.5703125" style="3" customWidth="1"/>
    <col min="15886" max="15886" width="11.42578125" style="3" customWidth="1"/>
    <col min="15887" max="15887" width="9.5703125" style="3" customWidth="1"/>
    <col min="15888" max="15888" width="11.5703125" style="3" customWidth="1"/>
    <col min="15889" max="15889" width="2.85546875" style="3" customWidth="1"/>
    <col min="15890" max="15892" width="14.5703125" style="3" customWidth="1"/>
    <col min="15893" max="16126" width="33.140625" style="3"/>
    <col min="16127" max="16127" width="8" style="3" customWidth="1"/>
    <col min="16128" max="16128" width="6" style="3" customWidth="1"/>
    <col min="16129" max="16129" width="4.140625" style="3" customWidth="1"/>
    <col min="16130" max="16130" width="11.140625" style="3" customWidth="1"/>
    <col min="16131" max="16131" width="40.42578125" style="3" customWidth="1"/>
    <col min="16132" max="16133" width="0" style="3" hidden="1" customWidth="1"/>
    <col min="16134" max="16134" width="33.140625" style="3"/>
    <col min="16135" max="16135" width="22.140625" style="3" customWidth="1"/>
    <col min="16136" max="16136" width="19.5703125" style="3" customWidth="1"/>
    <col min="16137" max="16137" width="9.5703125" style="3" customWidth="1"/>
    <col min="16138" max="16138" width="10.140625" style="3" customWidth="1"/>
    <col min="16139" max="16139" width="8.140625" style="3" customWidth="1"/>
    <col min="16140" max="16140" width="8.42578125" style="3" customWidth="1"/>
    <col min="16141" max="16141" width="40.5703125" style="3" customWidth="1"/>
    <col min="16142" max="16142" width="11.42578125" style="3" customWidth="1"/>
    <col min="16143" max="16143" width="9.5703125" style="3" customWidth="1"/>
    <col min="16144" max="16144" width="11.5703125" style="3" customWidth="1"/>
    <col min="16145" max="16145" width="2.85546875" style="3" customWidth="1"/>
    <col min="16146" max="16148" width="14.5703125" style="3" customWidth="1"/>
    <col min="16149" max="16384" width="33.140625" style="3"/>
  </cols>
  <sheetData>
    <row r="1" spans="1:17" s="7" customFormat="1" ht="12.75" customHeight="1" x14ac:dyDescent="0.25">
      <c r="A1" s="1"/>
      <c r="B1" s="1"/>
      <c r="C1" s="1"/>
      <c r="D1" s="1"/>
      <c r="E1" s="2"/>
      <c r="F1" s="3"/>
      <c r="G1" s="1"/>
      <c r="H1" s="1"/>
      <c r="I1" s="3"/>
      <c r="J1" s="4"/>
      <c r="K1" s="1"/>
      <c r="L1" s="62"/>
      <c r="M1" s="72" t="s">
        <v>96</v>
      </c>
      <c r="N1" s="88">
        <v>1.0249999999999999</v>
      </c>
      <c r="O1" s="6"/>
      <c r="P1" s="6"/>
      <c r="Q1" s="6"/>
    </row>
    <row r="2" spans="1:17" s="7" customFormat="1" ht="12.75" customHeight="1" x14ac:dyDescent="0.25">
      <c r="A2" s="1"/>
      <c r="B2" s="1"/>
      <c r="C2" s="1"/>
      <c r="D2" s="1"/>
      <c r="E2" s="2"/>
      <c r="F2" s="3"/>
      <c r="G2" s="1"/>
      <c r="H2" s="1"/>
      <c r="I2" s="3"/>
      <c r="J2" s="4"/>
      <c r="K2" s="1"/>
      <c r="L2" s="62"/>
      <c r="M2" s="73"/>
      <c r="N2" s="89"/>
      <c r="O2" s="6"/>
      <c r="P2" s="6"/>
      <c r="Q2" s="6"/>
    </row>
    <row r="3" spans="1:17" s="13" customFormat="1" ht="18.75" customHeight="1" x14ac:dyDescent="0.3">
      <c r="A3" s="8" t="s">
        <v>89</v>
      </c>
      <c r="B3" s="9"/>
      <c r="C3" s="9"/>
      <c r="D3" s="9"/>
      <c r="E3" s="10"/>
      <c r="F3" s="11"/>
      <c r="G3" s="9"/>
      <c r="H3" s="9"/>
      <c r="I3" s="11"/>
      <c r="J3" s="12"/>
      <c r="K3" s="9"/>
      <c r="L3" s="63"/>
      <c r="M3" s="74"/>
      <c r="N3" s="90"/>
      <c r="O3" s="14"/>
      <c r="P3" s="14"/>
      <c r="Q3" s="14"/>
    </row>
    <row r="4" spans="1:17" s="13" customFormat="1" ht="18.75" customHeight="1" x14ac:dyDescent="0.25">
      <c r="A4" s="9"/>
      <c r="B4" s="9"/>
      <c r="C4" s="9"/>
      <c r="D4" s="9"/>
      <c r="E4" s="10"/>
      <c r="F4" s="11"/>
      <c r="G4" s="9"/>
      <c r="H4" s="9"/>
      <c r="I4" s="11"/>
      <c r="J4" s="12"/>
      <c r="K4" s="9"/>
      <c r="L4" s="63"/>
      <c r="M4" s="74"/>
      <c r="N4" s="90"/>
      <c r="O4" s="14"/>
      <c r="P4" s="14"/>
      <c r="Q4" s="14"/>
    </row>
    <row r="5" spans="1:17" s="13" customFormat="1" ht="18.75" customHeight="1" x14ac:dyDescent="0.25">
      <c r="A5" s="10" t="s">
        <v>3</v>
      </c>
      <c r="B5" s="9"/>
      <c r="C5" s="9"/>
      <c r="D5" s="9"/>
      <c r="E5" s="10"/>
      <c r="F5" s="11"/>
      <c r="G5" s="9"/>
      <c r="H5" s="9"/>
      <c r="I5" s="11"/>
      <c r="J5" s="12"/>
      <c r="K5" s="9"/>
      <c r="L5" s="64"/>
      <c r="M5" s="74"/>
      <c r="N5" s="90"/>
      <c r="O5" s="14"/>
      <c r="P5" s="14"/>
      <c r="Q5" s="14"/>
    </row>
    <row r="6" spans="1:17" s="13" customFormat="1" ht="18.75" customHeight="1" x14ac:dyDescent="0.25">
      <c r="A6" s="9"/>
      <c r="B6" s="9"/>
      <c r="C6" s="9"/>
      <c r="D6" s="9"/>
      <c r="E6" s="10"/>
      <c r="F6" s="11"/>
      <c r="G6" s="9"/>
      <c r="H6" s="9"/>
      <c r="I6" s="11"/>
      <c r="J6" s="12" t="s">
        <v>4</v>
      </c>
      <c r="K6" s="9"/>
      <c r="L6" s="63"/>
      <c r="M6" s="74"/>
      <c r="N6" s="90"/>
      <c r="O6" s="14"/>
      <c r="P6" s="14"/>
      <c r="Q6" s="14"/>
    </row>
    <row r="7" spans="1:17" s="13" customFormat="1" ht="18.75" customHeight="1" x14ac:dyDescent="0.25">
      <c r="A7" s="9" t="s">
        <v>5</v>
      </c>
      <c r="B7" s="9" t="s">
        <v>6</v>
      </c>
      <c r="C7" s="9" t="s">
        <v>7</v>
      </c>
      <c r="D7" s="9" t="s">
        <v>8</v>
      </c>
      <c r="E7" s="10" t="s">
        <v>9</v>
      </c>
      <c r="F7" s="9" t="s">
        <v>10</v>
      </c>
      <c r="G7" s="9" t="s">
        <v>114</v>
      </c>
      <c r="H7" s="9" t="s">
        <v>115</v>
      </c>
      <c r="I7" s="11"/>
      <c r="J7" s="12" t="s">
        <v>12</v>
      </c>
      <c r="K7" s="9"/>
      <c r="L7" s="63"/>
      <c r="M7" s="74"/>
      <c r="N7" s="90"/>
      <c r="O7" s="14"/>
      <c r="P7" s="14"/>
      <c r="Q7" s="14"/>
    </row>
    <row r="8" spans="1:17" s="7" customFormat="1" ht="26.25" customHeight="1" x14ac:dyDescent="0.25">
      <c r="A8" s="1" t="s">
        <v>13</v>
      </c>
      <c r="B8" s="1">
        <v>2</v>
      </c>
      <c r="C8" s="1" t="s">
        <v>14</v>
      </c>
      <c r="D8" s="1" t="s">
        <v>15</v>
      </c>
      <c r="E8" s="2" t="s">
        <v>16</v>
      </c>
      <c r="F8" s="3">
        <v>275</v>
      </c>
      <c r="G8" s="1">
        <v>6</v>
      </c>
      <c r="H8" s="1" t="s">
        <v>116</v>
      </c>
      <c r="I8" s="3"/>
      <c r="J8" s="4">
        <f>N8</f>
        <v>41.68</v>
      </c>
      <c r="K8" s="15"/>
      <c r="L8" s="62" t="s">
        <v>15</v>
      </c>
      <c r="M8" s="72" t="s">
        <v>16</v>
      </c>
      <c r="N8" s="91">
        <f>ROUND((VLOOKUP(L8,Rates2019,7,0)*IncrPerc2020),2)</f>
        <v>41.68</v>
      </c>
      <c r="O8" s="6"/>
      <c r="P8" s="6"/>
      <c r="Q8" s="6"/>
    </row>
    <row r="9" spans="1:17" s="7" customFormat="1" ht="16.5" customHeight="1" x14ac:dyDescent="0.25">
      <c r="A9" s="1"/>
      <c r="B9" s="1"/>
      <c r="C9" s="1"/>
      <c r="D9" s="1"/>
      <c r="E9" s="2" t="s">
        <v>17</v>
      </c>
      <c r="F9" s="3"/>
      <c r="G9" s="1"/>
      <c r="H9" s="1"/>
      <c r="I9" s="3"/>
      <c r="J9" s="4"/>
      <c r="K9" s="15"/>
      <c r="L9" s="79" t="s">
        <v>105</v>
      </c>
      <c r="M9" s="80" t="s">
        <v>111</v>
      </c>
      <c r="N9" s="92">
        <v>0.68300000000000005</v>
      </c>
      <c r="O9" s="6"/>
      <c r="P9" s="6"/>
      <c r="Q9" s="6"/>
    </row>
    <row r="10" spans="1:17" s="7" customFormat="1" ht="16.5" customHeight="1" x14ac:dyDescent="0.25">
      <c r="A10" s="1"/>
      <c r="B10" s="1"/>
      <c r="C10" s="1"/>
      <c r="D10" s="1"/>
      <c r="E10" s="2" t="s">
        <v>18</v>
      </c>
      <c r="F10" s="3"/>
      <c r="G10" s="1"/>
      <c r="H10" s="1"/>
      <c r="I10" s="3"/>
      <c r="J10" s="4"/>
      <c r="K10" s="15"/>
      <c r="L10" s="66"/>
      <c r="M10" s="68"/>
      <c r="N10" s="91"/>
      <c r="O10" s="6"/>
      <c r="P10" s="6"/>
      <c r="Q10" s="6"/>
    </row>
    <row r="11" spans="1:17" s="7" customFormat="1" ht="16.5" customHeight="1" x14ac:dyDescent="0.25">
      <c r="A11" s="1"/>
      <c r="B11" s="1"/>
      <c r="C11" s="1"/>
      <c r="D11" s="1"/>
      <c r="E11" s="2"/>
      <c r="F11" s="3"/>
      <c r="G11" s="1"/>
      <c r="H11" s="1"/>
      <c r="I11" s="3"/>
      <c r="J11" s="4"/>
      <c r="K11" s="15"/>
      <c r="L11" s="66"/>
      <c r="M11" s="68"/>
      <c r="N11" s="91"/>
      <c r="O11" s="6"/>
      <c r="P11" s="6"/>
      <c r="Q11" s="6"/>
    </row>
    <row r="12" spans="1:17" s="7" customFormat="1" ht="16.5" customHeight="1" x14ac:dyDescent="0.25">
      <c r="A12" s="1" t="s">
        <v>13</v>
      </c>
      <c r="B12" s="1">
        <v>2</v>
      </c>
      <c r="C12" s="1" t="s">
        <v>14</v>
      </c>
      <c r="D12" s="1" t="s">
        <v>19</v>
      </c>
      <c r="E12" s="2" t="s">
        <v>20</v>
      </c>
      <c r="F12" s="3">
        <v>285</v>
      </c>
      <c r="G12" s="1">
        <v>6</v>
      </c>
      <c r="H12" s="1" t="s">
        <v>117</v>
      </c>
      <c r="I12" s="3"/>
      <c r="J12" s="4">
        <f>N12</f>
        <v>40.43</v>
      </c>
      <c r="K12" s="15"/>
      <c r="L12" s="62" t="s">
        <v>19</v>
      </c>
      <c r="M12" s="72" t="s">
        <v>20</v>
      </c>
      <c r="N12" s="91">
        <f>ROUND((VLOOKUP(L12,Rates2019,7,0)*IncrPerc2020),2)</f>
        <v>40.43</v>
      </c>
      <c r="O12" s="6"/>
      <c r="P12" s="6"/>
      <c r="Q12" s="6"/>
    </row>
    <row r="13" spans="1:17" s="7" customFormat="1" ht="16.5" customHeight="1" x14ac:dyDescent="0.25">
      <c r="A13" s="1"/>
      <c r="B13" s="1"/>
      <c r="C13" s="1"/>
      <c r="D13" s="1"/>
      <c r="E13" s="2" t="s">
        <v>21</v>
      </c>
      <c r="F13" s="3"/>
      <c r="G13" s="1"/>
      <c r="H13" s="1"/>
      <c r="I13" s="3"/>
      <c r="J13" s="4"/>
      <c r="K13" s="15"/>
      <c r="L13" s="79" t="s">
        <v>106</v>
      </c>
      <c r="M13" s="80" t="s">
        <v>112</v>
      </c>
      <c r="N13" s="92">
        <v>0.26300000000000001</v>
      </c>
      <c r="O13" s="6"/>
      <c r="P13" s="6"/>
      <c r="Q13" s="6"/>
    </row>
    <row r="14" spans="1:17" s="7" customFormat="1" ht="16.5" customHeight="1" x14ac:dyDescent="0.25">
      <c r="A14" s="1"/>
      <c r="B14" s="1"/>
      <c r="C14" s="1"/>
      <c r="D14" s="1"/>
      <c r="E14" s="2" t="s">
        <v>22</v>
      </c>
      <c r="F14" s="3"/>
      <c r="G14" s="1"/>
      <c r="H14" s="1"/>
      <c r="I14" s="3"/>
      <c r="J14" s="4"/>
      <c r="K14" s="15"/>
      <c r="L14" s="67"/>
      <c r="M14" s="75"/>
      <c r="N14" s="91"/>
      <c r="O14" s="6"/>
      <c r="P14" s="6"/>
      <c r="Q14" s="6"/>
    </row>
    <row r="15" spans="1:17" s="7" customFormat="1" ht="16.5" customHeight="1" x14ac:dyDescent="0.25">
      <c r="A15" s="1"/>
      <c r="B15" s="1"/>
      <c r="C15" s="1"/>
      <c r="D15" s="1"/>
      <c r="E15" s="2" t="s">
        <v>23</v>
      </c>
      <c r="F15" s="3"/>
      <c r="G15" s="1"/>
      <c r="H15" s="1"/>
      <c r="I15" s="3"/>
      <c r="J15" s="4"/>
      <c r="K15" s="15"/>
      <c r="L15" s="67"/>
      <c r="M15" s="75"/>
      <c r="N15" s="91"/>
      <c r="O15" s="6"/>
      <c r="P15" s="6"/>
      <c r="Q15" s="6"/>
    </row>
    <row r="16" spans="1:17" s="7" customFormat="1" ht="16.5" customHeight="1" x14ac:dyDescent="0.25">
      <c r="A16" s="1"/>
      <c r="B16" s="1"/>
      <c r="C16" s="1"/>
      <c r="D16" s="1"/>
      <c r="E16" s="2"/>
      <c r="F16" s="3"/>
      <c r="G16" s="1"/>
      <c r="H16" s="1"/>
      <c r="I16" s="3"/>
      <c r="J16" s="4"/>
      <c r="K16" s="15"/>
      <c r="L16" s="67"/>
      <c r="M16" s="75"/>
      <c r="N16" s="91"/>
      <c r="O16" s="6"/>
      <c r="P16" s="6"/>
      <c r="Q16" s="6"/>
    </row>
    <row r="17" spans="1:23" ht="16.5" customHeight="1" x14ac:dyDescent="0.25">
      <c r="A17" s="1" t="s">
        <v>13</v>
      </c>
      <c r="B17" s="1">
        <v>2</v>
      </c>
      <c r="C17" s="1" t="s">
        <v>14</v>
      </c>
      <c r="D17" s="1" t="s">
        <v>24</v>
      </c>
      <c r="E17" s="2" t="s">
        <v>25</v>
      </c>
      <c r="F17" s="3">
        <v>255</v>
      </c>
      <c r="G17" s="1">
        <v>5</v>
      </c>
      <c r="H17" s="1" t="s">
        <v>118</v>
      </c>
      <c r="J17" s="4">
        <f>N17</f>
        <v>39.340000000000003</v>
      </c>
      <c r="K17" s="15"/>
      <c r="L17" s="62" t="s">
        <v>24</v>
      </c>
      <c r="M17" s="72" t="s">
        <v>25</v>
      </c>
      <c r="N17" s="91">
        <f>ROUND((VLOOKUP(L17,Rates2019,7,0)*IncrPerc2020),2)</f>
        <v>39.340000000000003</v>
      </c>
    </row>
    <row r="18" spans="1:23" ht="16.5" customHeight="1" x14ac:dyDescent="0.25">
      <c r="E18" s="2" t="s">
        <v>26</v>
      </c>
      <c r="K18" s="15"/>
      <c r="L18" s="79" t="s">
        <v>104</v>
      </c>
      <c r="M18" s="80" t="s">
        <v>110</v>
      </c>
      <c r="N18" s="92">
        <v>0.78800000000000003</v>
      </c>
    </row>
    <row r="19" spans="1:23" ht="16.5" customHeight="1" x14ac:dyDescent="0.25">
      <c r="E19" s="2" t="s">
        <v>27</v>
      </c>
      <c r="K19" s="15"/>
      <c r="L19" s="67"/>
      <c r="M19" s="75"/>
    </row>
    <row r="20" spans="1:23" ht="16.5" customHeight="1" x14ac:dyDescent="0.25">
      <c r="E20" s="2" t="s">
        <v>28</v>
      </c>
      <c r="K20" s="15"/>
      <c r="L20" s="67"/>
      <c r="M20" s="75"/>
    </row>
    <row r="21" spans="1:23" ht="16.5" customHeight="1" x14ac:dyDescent="0.25">
      <c r="E21" s="2" t="s">
        <v>29</v>
      </c>
      <c r="K21" s="15"/>
      <c r="L21" s="67"/>
      <c r="M21" s="75"/>
    </row>
    <row r="22" spans="1:23" ht="16.5" customHeight="1" x14ac:dyDescent="0.25">
      <c r="E22" s="2" t="s">
        <v>30</v>
      </c>
      <c r="K22" s="15"/>
      <c r="L22" s="67"/>
      <c r="M22" s="75"/>
    </row>
    <row r="23" spans="1:23" ht="16.5" customHeight="1" x14ac:dyDescent="0.25">
      <c r="C23" s="2"/>
      <c r="E23" s="2" t="s">
        <v>31</v>
      </c>
      <c r="F23" s="2"/>
      <c r="K23" s="2"/>
      <c r="L23" s="67"/>
      <c r="M23" s="75"/>
      <c r="O23" s="16"/>
      <c r="P23" s="16"/>
      <c r="Q23" s="16"/>
    </row>
    <row r="24" spans="1:23" ht="16.5" customHeight="1" x14ac:dyDescent="0.25">
      <c r="C24" s="2"/>
      <c r="E24" s="2" t="s">
        <v>32</v>
      </c>
      <c r="F24" s="2"/>
      <c r="K24" s="2"/>
      <c r="L24" s="67"/>
      <c r="M24" s="75"/>
      <c r="O24" s="16"/>
      <c r="P24" s="16"/>
      <c r="Q24" s="16"/>
    </row>
    <row r="25" spans="1:23" ht="16.5" customHeight="1" x14ac:dyDescent="0.25">
      <c r="C25" s="2"/>
      <c r="F25" s="2"/>
      <c r="K25" s="2"/>
      <c r="L25" s="67"/>
      <c r="M25" s="75"/>
      <c r="O25" s="16"/>
      <c r="P25" s="16"/>
      <c r="Q25" s="16"/>
    </row>
    <row r="26" spans="1:23" ht="16.5" customHeight="1" x14ac:dyDescent="0.25">
      <c r="A26" s="1" t="s">
        <v>13</v>
      </c>
      <c r="B26" s="1">
        <v>2</v>
      </c>
      <c r="C26" s="1" t="s">
        <v>14</v>
      </c>
      <c r="D26" s="1" t="s">
        <v>33</v>
      </c>
      <c r="E26" s="2" t="s">
        <v>34</v>
      </c>
      <c r="F26" s="3">
        <v>270</v>
      </c>
      <c r="G26" s="1">
        <v>5</v>
      </c>
      <c r="H26" s="1" t="s">
        <v>118</v>
      </c>
      <c r="J26" s="4">
        <f>N26</f>
        <v>39.340000000000003</v>
      </c>
      <c r="K26" s="15"/>
      <c r="L26" s="62" t="s">
        <v>33</v>
      </c>
      <c r="M26" s="72" t="s">
        <v>34</v>
      </c>
      <c r="N26" s="91">
        <f>ROUND((VLOOKUP(L26,Rates2019,7,0)*IncrPerc2020),2)</f>
        <v>39.340000000000003</v>
      </c>
    </row>
    <row r="27" spans="1:23" ht="16.5" customHeight="1" x14ac:dyDescent="0.25">
      <c r="E27" s="2" t="s">
        <v>35</v>
      </c>
      <c r="K27" s="17"/>
      <c r="L27" s="79" t="s">
        <v>103</v>
      </c>
      <c r="M27" s="80" t="s">
        <v>109</v>
      </c>
      <c r="N27" s="92">
        <v>0.78800000000000003</v>
      </c>
    </row>
    <row r="28" spans="1:23" ht="16.5" customHeight="1" x14ac:dyDescent="0.25">
      <c r="E28" s="2" t="s">
        <v>36</v>
      </c>
      <c r="K28" s="17"/>
      <c r="L28" s="66"/>
      <c r="M28" s="68"/>
    </row>
    <row r="29" spans="1:23" ht="16.5" customHeight="1" x14ac:dyDescent="0.25">
      <c r="E29" s="2" t="s">
        <v>37</v>
      </c>
      <c r="K29" s="17"/>
      <c r="L29" s="66"/>
      <c r="M29" s="68"/>
    </row>
    <row r="30" spans="1:23" s="7" customFormat="1" ht="16.5" customHeight="1" x14ac:dyDescent="0.25">
      <c r="A30" s="1"/>
      <c r="B30" s="1"/>
      <c r="C30" s="1"/>
      <c r="D30" s="1"/>
      <c r="E30" s="2" t="s">
        <v>38</v>
      </c>
      <c r="F30" s="3"/>
      <c r="G30" s="1"/>
      <c r="H30" s="1"/>
      <c r="I30" s="3"/>
      <c r="J30" s="4"/>
      <c r="K30" s="17"/>
      <c r="L30" s="66"/>
      <c r="M30" s="68"/>
      <c r="N30" s="91"/>
      <c r="O30" s="6"/>
      <c r="P30" s="6"/>
      <c r="Q30" s="6"/>
      <c r="U30" s="3"/>
      <c r="V30" s="3"/>
      <c r="W30" s="3"/>
    </row>
    <row r="31" spans="1:23" s="7" customFormat="1" ht="16.5" customHeight="1" x14ac:dyDescent="0.25">
      <c r="A31" s="1"/>
      <c r="B31" s="1"/>
      <c r="C31" s="1"/>
      <c r="D31" s="1"/>
      <c r="E31" s="2"/>
      <c r="F31" s="3"/>
      <c r="G31" s="1"/>
      <c r="H31" s="1"/>
      <c r="I31" s="3"/>
      <c r="J31" s="4"/>
      <c r="K31" s="17"/>
      <c r="L31" s="66"/>
      <c r="M31" s="68"/>
      <c r="N31" s="91"/>
      <c r="O31" s="6"/>
      <c r="P31" s="6"/>
      <c r="Q31" s="6"/>
      <c r="U31" s="3"/>
      <c r="V31" s="3"/>
      <c r="W31" s="3"/>
    </row>
    <row r="32" spans="1:23" s="7" customFormat="1" ht="16.5" customHeight="1" x14ac:dyDescent="0.25">
      <c r="A32" s="1" t="s">
        <v>13</v>
      </c>
      <c r="B32" s="1">
        <v>2</v>
      </c>
      <c r="C32" s="1" t="s">
        <v>14</v>
      </c>
      <c r="D32" s="1" t="s">
        <v>39</v>
      </c>
      <c r="E32" s="2" t="s">
        <v>40</v>
      </c>
      <c r="F32" s="3">
        <v>265</v>
      </c>
      <c r="G32" s="1">
        <v>5</v>
      </c>
      <c r="H32" s="1" t="s">
        <v>119</v>
      </c>
      <c r="I32" s="3"/>
      <c r="J32" s="4">
        <f>N32</f>
        <v>45.92</v>
      </c>
      <c r="K32" s="15"/>
      <c r="L32" s="62" t="s">
        <v>39</v>
      </c>
      <c r="M32" s="72" t="s">
        <v>40</v>
      </c>
      <c r="N32" s="91">
        <f>ROUND((VLOOKUP(L32,Rates2019,7,0)*IncrPerc2020),2)</f>
        <v>45.92</v>
      </c>
      <c r="O32" s="6"/>
      <c r="P32" s="6"/>
      <c r="Q32" s="6"/>
      <c r="U32" s="3"/>
      <c r="V32" s="3"/>
      <c r="W32" s="3"/>
    </row>
    <row r="33" spans="1:23" s="7" customFormat="1" ht="16.5" customHeight="1" x14ac:dyDescent="0.25">
      <c r="A33" s="1"/>
      <c r="B33" s="1"/>
      <c r="C33" s="1"/>
      <c r="D33" s="1"/>
      <c r="E33" s="2"/>
      <c r="F33" s="3"/>
      <c r="G33" s="1"/>
      <c r="H33" s="1"/>
      <c r="I33" s="3"/>
      <c r="J33" s="4"/>
      <c r="K33" s="15"/>
      <c r="L33" s="66"/>
      <c r="M33" s="68"/>
      <c r="N33" s="91"/>
      <c r="O33" s="6"/>
      <c r="P33" s="6"/>
      <c r="Q33" s="6"/>
      <c r="U33" s="3"/>
      <c r="V33" s="3"/>
      <c r="W33" s="3"/>
    </row>
    <row r="34" spans="1:23" ht="16.5" customHeight="1" x14ac:dyDescent="0.25">
      <c r="A34" s="1" t="s">
        <v>13</v>
      </c>
      <c r="B34" s="1">
        <v>2</v>
      </c>
      <c r="C34" s="1" t="s">
        <v>14</v>
      </c>
      <c r="D34" s="1" t="s">
        <v>43</v>
      </c>
      <c r="E34" s="2" t="s">
        <v>44</v>
      </c>
      <c r="F34" s="3">
        <v>305</v>
      </c>
      <c r="G34" s="1">
        <v>6</v>
      </c>
      <c r="H34" s="1" t="s">
        <v>120</v>
      </c>
      <c r="J34" s="4">
        <f>N34</f>
        <v>47.34</v>
      </c>
      <c r="L34" s="62" t="s">
        <v>43</v>
      </c>
      <c r="M34" s="72" t="s">
        <v>44</v>
      </c>
      <c r="N34" s="91">
        <f>ROUND((VLOOKUP(L34,Rates2019,7,0)*IncrPerc2020),2)</f>
        <v>47.34</v>
      </c>
    </row>
    <row r="35" spans="1:23" ht="16.5" customHeight="1" x14ac:dyDescent="0.25"/>
    <row r="36" spans="1:23" ht="16.5" customHeight="1" x14ac:dyDescent="0.25">
      <c r="A36" s="1" t="s">
        <v>13</v>
      </c>
      <c r="B36" s="1">
        <v>2</v>
      </c>
      <c r="C36" s="1" t="s">
        <v>14</v>
      </c>
      <c r="D36" s="1" t="s">
        <v>45</v>
      </c>
      <c r="E36" s="2" t="s">
        <v>46</v>
      </c>
      <c r="F36" s="3">
        <v>305</v>
      </c>
      <c r="G36" s="1">
        <v>6</v>
      </c>
      <c r="H36" s="1" t="s">
        <v>121</v>
      </c>
      <c r="J36" s="4">
        <f>N36</f>
        <v>47.34</v>
      </c>
      <c r="L36" s="62" t="s">
        <v>45</v>
      </c>
      <c r="M36" s="72" t="s">
        <v>46</v>
      </c>
      <c r="N36" s="91">
        <f>ROUND((VLOOKUP(L36,Rates2019,7,0)*IncrPerc2020),2)</f>
        <v>47.34</v>
      </c>
    </row>
    <row r="37" spans="1:23" ht="16.5" customHeight="1" x14ac:dyDescent="0.25"/>
    <row r="38" spans="1:23" ht="16.5" customHeight="1" x14ac:dyDescent="0.25">
      <c r="C38" s="1" t="s">
        <v>47</v>
      </c>
    </row>
    <row r="39" spans="1:23" ht="16.5" customHeight="1" x14ac:dyDescent="0.25">
      <c r="A39" s="1" t="s">
        <v>13</v>
      </c>
      <c r="B39" s="1">
        <v>2</v>
      </c>
      <c r="C39" s="1" t="s">
        <v>14</v>
      </c>
      <c r="D39" s="1" t="s">
        <v>48</v>
      </c>
      <c r="E39" s="2" t="s">
        <v>49</v>
      </c>
      <c r="F39" s="3">
        <v>305</v>
      </c>
      <c r="G39" s="1">
        <v>6</v>
      </c>
      <c r="H39" s="1" t="s">
        <v>122</v>
      </c>
      <c r="J39" s="4">
        <f>N39</f>
        <v>43.88</v>
      </c>
      <c r="L39" s="62" t="s">
        <v>48</v>
      </c>
      <c r="M39" s="72" t="s">
        <v>49</v>
      </c>
      <c r="N39" s="91">
        <f>ROUND((VLOOKUP(L39,Rates2019,7,0)*IncrPerc2020),2)</f>
        <v>43.88</v>
      </c>
    </row>
    <row r="40" spans="1:23" ht="16.5" customHeight="1" x14ac:dyDescent="0.25">
      <c r="L40" s="69"/>
    </row>
    <row r="41" spans="1:23" ht="16.5" customHeight="1" x14ac:dyDescent="0.25">
      <c r="A41" s="1" t="s">
        <v>13</v>
      </c>
      <c r="B41" s="1">
        <v>2</v>
      </c>
      <c r="C41" s="1" t="s">
        <v>14</v>
      </c>
      <c r="D41" s="1" t="s">
        <v>50</v>
      </c>
      <c r="E41" s="2" t="s">
        <v>51</v>
      </c>
      <c r="F41" s="3">
        <v>305</v>
      </c>
      <c r="G41" s="1">
        <v>6</v>
      </c>
      <c r="H41" s="1" t="s">
        <v>123</v>
      </c>
      <c r="J41" s="4">
        <f>N41</f>
        <v>43.88</v>
      </c>
      <c r="L41" s="62" t="s">
        <v>50</v>
      </c>
      <c r="M41" s="72" t="s">
        <v>51</v>
      </c>
      <c r="N41" s="91">
        <f>ROUND((VLOOKUP(L41,Rates2019,7,0)*IncrPerc2020),2)</f>
        <v>43.88</v>
      </c>
    </row>
    <row r="42" spans="1:23" ht="16.5" customHeight="1" x14ac:dyDescent="0.25">
      <c r="L42" s="69"/>
    </row>
    <row r="43" spans="1:23" ht="16.5" customHeight="1" x14ac:dyDescent="0.25">
      <c r="E43" s="2" t="s">
        <v>92</v>
      </c>
      <c r="K43" s="15"/>
      <c r="L43" s="69"/>
    </row>
    <row r="44" spans="1:23" ht="16.5" customHeight="1" x14ac:dyDescent="0.25">
      <c r="K44" s="15"/>
      <c r="L44" s="69"/>
    </row>
    <row r="45" spans="1:23" ht="16.5" customHeight="1" x14ac:dyDescent="0.25">
      <c r="K45" s="15"/>
      <c r="L45" s="69"/>
    </row>
    <row r="46" spans="1:23" ht="16.5" customHeight="1" x14ac:dyDescent="0.25">
      <c r="K46" s="15"/>
      <c r="L46" s="69"/>
    </row>
    <row r="47" spans="1:23" ht="16.5" customHeight="1" x14ac:dyDescent="0.25">
      <c r="K47" s="15"/>
      <c r="L47" s="69"/>
    </row>
    <row r="48" spans="1:23" ht="16.5" customHeight="1" x14ac:dyDescent="0.25"/>
    <row r="49" spans="1:20" ht="16.5" customHeight="1" x14ac:dyDescent="0.25"/>
    <row r="50" spans="1:20" s="11" customFormat="1" ht="16.5" customHeight="1" x14ac:dyDescent="0.25">
      <c r="A50" s="10" t="s">
        <v>55</v>
      </c>
      <c r="B50" s="9"/>
      <c r="C50" s="9"/>
      <c r="D50" s="9"/>
      <c r="E50" s="10"/>
      <c r="G50" s="9"/>
      <c r="H50" s="9"/>
      <c r="J50" s="4"/>
      <c r="K50" s="9"/>
      <c r="L50" s="63"/>
      <c r="M50" s="74"/>
      <c r="N50" s="90"/>
      <c r="O50" s="14"/>
      <c r="P50" s="14"/>
      <c r="Q50" s="14"/>
      <c r="R50" s="13"/>
      <c r="S50" s="13"/>
      <c r="T50" s="13"/>
    </row>
    <row r="51" spans="1:20" s="11" customFormat="1" ht="16.5" customHeight="1" x14ac:dyDescent="0.25">
      <c r="A51" s="9"/>
      <c r="B51" s="9"/>
      <c r="C51" s="9"/>
      <c r="D51" s="9"/>
      <c r="E51" s="10"/>
      <c r="G51" s="9"/>
      <c r="H51" s="9"/>
      <c r="J51" s="12" t="s">
        <v>4</v>
      </c>
      <c r="K51" s="9"/>
      <c r="L51" s="63"/>
      <c r="M51" s="74"/>
      <c r="N51" s="90"/>
      <c r="O51" s="14"/>
      <c r="P51" s="14"/>
      <c r="Q51" s="14"/>
      <c r="R51" s="13"/>
      <c r="S51" s="13"/>
      <c r="T51" s="13"/>
    </row>
    <row r="52" spans="1:20" s="11" customFormat="1" ht="16.5" customHeight="1" x14ac:dyDescent="0.25">
      <c r="A52" s="9" t="s">
        <v>5</v>
      </c>
      <c r="B52" s="9" t="s">
        <v>6</v>
      </c>
      <c r="C52" s="9" t="s">
        <v>7</v>
      </c>
      <c r="D52" s="9" t="s">
        <v>8</v>
      </c>
      <c r="E52" s="10" t="s">
        <v>9</v>
      </c>
      <c r="F52" s="9" t="s">
        <v>10</v>
      </c>
      <c r="G52" s="9" t="s">
        <v>114</v>
      </c>
      <c r="H52" s="9" t="s">
        <v>115</v>
      </c>
      <c r="J52" s="12" t="s">
        <v>12</v>
      </c>
      <c r="K52" s="9"/>
      <c r="L52" s="63"/>
      <c r="M52" s="74"/>
      <c r="N52" s="90"/>
      <c r="O52" s="14"/>
      <c r="P52" s="14"/>
      <c r="Q52" s="14"/>
      <c r="R52" s="13"/>
      <c r="S52" s="13"/>
      <c r="T52" s="13"/>
    </row>
    <row r="53" spans="1:20" ht="16.5" customHeight="1" x14ac:dyDescent="0.25">
      <c r="A53" s="1" t="s">
        <v>13</v>
      </c>
      <c r="B53" s="1">
        <v>2</v>
      </c>
      <c r="C53" s="1" t="s">
        <v>14</v>
      </c>
      <c r="D53" s="1" t="s">
        <v>56</v>
      </c>
      <c r="E53" s="2" t="s">
        <v>57</v>
      </c>
      <c r="F53" s="3">
        <v>363</v>
      </c>
      <c r="G53" s="1">
        <v>8</v>
      </c>
      <c r="H53" s="1" t="s">
        <v>124</v>
      </c>
      <c r="J53" s="4">
        <f>N53</f>
        <v>45.85</v>
      </c>
      <c r="K53" s="3"/>
      <c r="L53" s="62" t="s">
        <v>56</v>
      </c>
      <c r="M53" s="72" t="s">
        <v>57</v>
      </c>
      <c r="N53" s="91">
        <f>ROUND((VLOOKUP(L53,Rates2019,7,0)*IncrPerc2020),2)</f>
        <v>45.85</v>
      </c>
      <c r="P53" s="7"/>
      <c r="Q53" s="7"/>
      <c r="S53" s="3"/>
      <c r="T53" s="3"/>
    </row>
    <row r="54" spans="1:20" ht="16.5" customHeight="1" x14ac:dyDescent="0.25">
      <c r="K54" s="3"/>
      <c r="L54" s="65"/>
      <c r="M54" s="76"/>
      <c r="P54" s="7"/>
      <c r="Q54" s="7"/>
      <c r="S54" s="3"/>
      <c r="T54" s="3"/>
    </row>
    <row r="55" spans="1:20" ht="16.5" customHeight="1" x14ac:dyDescent="0.25">
      <c r="A55" s="1" t="s">
        <v>13</v>
      </c>
      <c r="B55" s="1">
        <v>2</v>
      </c>
      <c r="C55" s="1" t="s">
        <v>14</v>
      </c>
      <c r="D55" s="1" t="s">
        <v>58</v>
      </c>
      <c r="E55" s="2" t="s">
        <v>59</v>
      </c>
      <c r="F55" s="3">
        <v>363</v>
      </c>
      <c r="G55" s="1">
        <v>8</v>
      </c>
      <c r="H55" s="1" t="s">
        <v>125</v>
      </c>
      <c r="J55" s="4">
        <f>N55</f>
        <v>42.9</v>
      </c>
      <c r="K55" s="3"/>
      <c r="L55" s="62" t="s">
        <v>58</v>
      </c>
      <c r="M55" s="72" t="s">
        <v>59</v>
      </c>
      <c r="N55" s="91">
        <f>ROUND((VLOOKUP(L55,Rates2019,7,0)*IncrPerc2020),2)</f>
        <v>42.9</v>
      </c>
      <c r="P55" s="7"/>
      <c r="Q55" s="7"/>
      <c r="S55" s="3"/>
      <c r="T55" s="3"/>
    </row>
    <row r="56" spans="1:20" ht="16.5" customHeight="1" x14ac:dyDescent="0.25">
      <c r="K56" s="3"/>
      <c r="L56" s="65"/>
      <c r="M56" s="76"/>
      <c r="P56" s="7"/>
      <c r="Q56" s="7"/>
      <c r="S56" s="3"/>
      <c r="T56" s="3"/>
    </row>
    <row r="57" spans="1:20" ht="16.5" customHeight="1" x14ac:dyDescent="0.25">
      <c r="A57" s="1" t="s">
        <v>13</v>
      </c>
      <c r="B57" s="1">
        <v>2</v>
      </c>
      <c r="C57" s="1" t="s">
        <v>14</v>
      </c>
      <c r="D57" s="1" t="s">
        <v>60</v>
      </c>
      <c r="E57" s="2" t="s">
        <v>61</v>
      </c>
      <c r="F57" s="3">
        <v>348</v>
      </c>
      <c r="G57" s="1">
        <v>7</v>
      </c>
      <c r="H57" s="1" t="s">
        <v>126</v>
      </c>
      <c r="J57" s="4">
        <f>N57</f>
        <v>48.71</v>
      </c>
      <c r="K57" s="3"/>
      <c r="L57" s="62" t="s">
        <v>60</v>
      </c>
      <c r="M57" s="72" t="s">
        <v>61</v>
      </c>
      <c r="N57" s="91">
        <f>ROUND((VLOOKUP(L57,Rates2019,7,0)*IncrPerc2020),2)</f>
        <v>48.71</v>
      </c>
      <c r="P57" s="7"/>
      <c r="Q57" s="7"/>
      <c r="S57" s="3"/>
      <c r="T57" s="3"/>
    </row>
    <row r="58" spans="1:20" ht="16.5" customHeight="1" x14ac:dyDescent="0.25">
      <c r="K58" s="3"/>
      <c r="L58" s="65"/>
      <c r="M58" s="76"/>
      <c r="P58" s="7"/>
      <c r="Q58" s="7"/>
      <c r="S58" s="3"/>
      <c r="T58" s="3"/>
    </row>
    <row r="59" spans="1:20" ht="16.5" customHeight="1" x14ac:dyDescent="0.25">
      <c r="A59" s="1" t="s">
        <v>13</v>
      </c>
      <c r="B59" s="1">
        <v>2</v>
      </c>
      <c r="C59" s="1" t="s">
        <v>14</v>
      </c>
      <c r="D59" s="1" t="s">
        <v>62</v>
      </c>
      <c r="E59" s="2" t="s">
        <v>63</v>
      </c>
      <c r="F59" s="3">
        <v>333</v>
      </c>
      <c r="G59" s="1">
        <v>7</v>
      </c>
      <c r="H59" s="1" t="s">
        <v>127</v>
      </c>
      <c r="J59" s="4">
        <f>N59</f>
        <v>41.7</v>
      </c>
      <c r="K59" s="3"/>
      <c r="L59" s="62" t="s">
        <v>62</v>
      </c>
      <c r="M59" s="72" t="s">
        <v>63</v>
      </c>
      <c r="N59" s="91">
        <f>ROUND((VLOOKUP(L59,Rates2019,7,0)*IncrPerc2020),2)</f>
        <v>41.7</v>
      </c>
      <c r="P59" s="7"/>
      <c r="Q59" s="7"/>
      <c r="S59" s="3"/>
      <c r="T59" s="3"/>
    </row>
    <row r="60" spans="1:20" ht="16.5" customHeight="1" x14ac:dyDescent="0.25">
      <c r="K60" s="3"/>
      <c r="L60" s="65"/>
      <c r="M60" s="76"/>
      <c r="P60" s="7"/>
      <c r="Q60" s="7"/>
      <c r="S60" s="3"/>
      <c r="T60" s="3"/>
    </row>
    <row r="61" spans="1:20" ht="16.5" customHeight="1" x14ac:dyDescent="0.25">
      <c r="A61" s="1" t="s">
        <v>13</v>
      </c>
      <c r="B61" s="1">
        <v>2</v>
      </c>
      <c r="C61" s="1" t="s">
        <v>14</v>
      </c>
      <c r="D61" s="1" t="s">
        <v>64</v>
      </c>
      <c r="E61" s="2" t="s">
        <v>65</v>
      </c>
      <c r="F61" s="3">
        <v>348</v>
      </c>
      <c r="G61" s="1">
        <v>7</v>
      </c>
      <c r="H61" s="1" t="s">
        <v>128</v>
      </c>
      <c r="J61" s="4">
        <f>N61</f>
        <v>41.7</v>
      </c>
      <c r="K61" s="3"/>
      <c r="L61" s="62" t="s">
        <v>64</v>
      </c>
      <c r="M61" s="72" t="s">
        <v>65</v>
      </c>
      <c r="N61" s="91">
        <f>ROUND((VLOOKUP(L61,Rates2019,7,0)*IncrPerc2020),2)</f>
        <v>41.7</v>
      </c>
      <c r="P61" s="7"/>
      <c r="Q61" s="7"/>
      <c r="S61" s="3"/>
      <c r="T61" s="3"/>
    </row>
    <row r="62" spans="1:20" ht="16.5" customHeight="1" x14ac:dyDescent="0.25">
      <c r="K62" s="3"/>
      <c r="L62" s="65"/>
      <c r="M62" s="76"/>
      <c r="P62" s="7"/>
      <c r="Q62" s="7"/>
      <c r="S62" s="3"/>
      <c r="T62" s="3"/>
    </row>
    <row r="63" spans="1:20" ht="16.5" customHeight="1" x14ac:dyDescent="0.25">
      <c r="A63" s="1" t="s">
        <v>13</v>
      </c>
      <c r="B63" s="1">
        <v>2</v>
      </c>
      <c r="C63" s="1" t="s">
        <v>14</v>
      </c>
      <c r="D63" s="1" t="s">
        <v>66</v>
      </c>
      <c r="E63" s="2" t="s">
        <v>67</v>
      </c>
      <c r="F63" s="3">
        <v>363</v>
      </c>
      <c r="G63" s="1">
        <v>8</v>
      </c>
      <c r="H63" s="1" t="s">
        <v>129</v>
      </c>
      <c r="J63" s="4">
        <f>N63</f>
        <v>49.5</v>
      </c>
      <c r="K63" s="3"/>
      <c r="L63" s="62" t="s">
        <v>66</v>
      </c>
      <c r="M63" s="72" t="s">
        <v>67</v>
      </c>
      <c r="N63" s="91">
        <f>ROUND((VLOOKUP(L63,Rates2019,7,0)*IncrPerc2020),2)</f>
        <v>49.5</v>
      </c>
      <c r="P63" s="7"/>
      <c r="Q63" s="7"/>
      <c r="S63" s="3"/>
      <c r="T63" s="3"/>
    </row>
    <row r="64" spans="1:20" ht="16.5" customHeight="1" x14ac:dyDescent="0.25">
      <c r="K64" s="3"/>
      <c r="L64" s="65"/>
      <c r="M64" s="76"/>
      <c r="P64" s="7"/>
      <c r="Q64" s="7"/>
      <c r="S64" s="3"/>
      <c r="T64" s="3"/>
    </row>
    <row r="65" spans="1:20" ht="16.5" customHeight="1" x14ac:dyDescent="0.25">
      <c r="A65" s="1" t="s">
        <v>13</v>
      </c>
      <c r="B65" s="1">
        <v>2</v>
      </c>
      <c r="C65" s="1" t="s">
        <v>14</v>
      </c>
      <c r="D65" s="1" t="s">
        <v>68</v>
      </c>
      <c r="E65" s="2" t="s">
        <v>69</v>
      </c>
      <c r="F65" s="3">
        <v>363</v>
      </c>
      <c r="G65" s="1">
        <v>8</v>
      </c>
      <c r="H65" s="1" t="s">
        <v>130</v>
      </c>
      <c r="J65" s="4">
        <f>N65</f>
        <v>50.89</v>
      </c>
      <c r="K65" s="18"/>
      <c r="L65" s="62" t="s">
        <v>68</v>
      </c>
      <c r="M65" s="72" t="s">
        <v>69</v>
      </c>
      <c r="N65" s="91">
        <f>ROUND((VLOOKUP(L65,Rates2019,7,0)*IncrPerc2020),2)</f>
        <v>50.89</v>
      </c>
      <c r="P65" s="7"/>
      <c r="Q65" s="7"/>
      <c r="S65" s="3"/>
      <c r="T65" s="3"/>
    </row>
    <row r="66" spans="1:20" ht="16.5" customHeight="1" x14ac:dyDescent="0.25">
      <c r="K66" s="18"/>
      <c r="L66" s="65"/>
      <c r="M66" s="76"/>
      <c r="P66" s="7"/>
      <c r="Q66" s="7"/>
      <c r="S66" s="3"/>
      <c r="T66" s="3"/>
    </row>
    <row r="67" spans="1:20" ht="16.5" customHeight="1" x14ac:dyDescent="0.25">
      <c r="A67" s="1" t="s">
        <v>13</v>
      </c>
      <c r="B67" s="1">
        <v>2</v>
      </c>
      <c r="C67" s="1" t="s">
        <v>14</v>
      </c>
      <c r="D67" s="1" t="s">
        <v>70</v>
      </c>
      <c r="E67" s="2" t="s">
        <v>71</v>
      </c>
      <c r="F67" s="3">
        <v>363</v>
      </c>
      <c r="G67" s="1">
        <v>8</v>
      </c>
      <c r="H67" s="1" t="s">
        <v>130</v>
      </c>
      <c r="J67" s="4">
        <f>N67</f>
        <v>50.89</v>
      </c>
      <c r="K67" s="18"/>
      <c r="L67" s="62" t="s">
        <v>70</v>
      </c>
      <c r="M67" s="72" t="s">
        <v>71</v>
      </c>
      <c r="N67" s="91">
        <f>ROUND((VLOOKUP(L67,Rates2019,7,0)*IncrPerc2020),2)</f>
        <v>50.89</v>
      </c>
      <c r="P67" s="7"/>
      <c r="Q67" s="7"/>
      <c r="S67" s="3"/>
      <c r="T67" s="3"/>
    </row>
    <row r="68" spans="1:20" ht="16.5" customHeight="1" x14ac:dyDescent="0.25">
      <c r="K68" s="18"/>
      <c r="L68" s="65"/>
      <c r="M68" s="76"/>
      <c r="P68" s="7"/>
      <c r="Q68" s="7"/>
      <c r="S68" s="3"/>
      <c r="T68" s="3"/>
    </row>
    <row r="69" spans="1:20" ht="16.5" customHeight="1" x14ac:dyDescent="0.25">
      <c r="C69" s="1" t="s">
        <v>47</v>
      </c>
      <c r="K69" s="18"/>
      <c r="L69" s="65"/>
      <c r="M69" s="76"/>
      <c r="P69" s="7"/>
      <c r="Q69" s="7"/>
      <c r="S69" s="3"/>
      <c r="T69" s="3"/>
    </row>
    <row r="70" spans="1:20" ht="16.5" customHeight="1" x14ac:dyDescent="0.25">
      <c r="K70" s="18"/>
      <c r="L70" s="65"/>
      <c r="M70" s="76"/>
      <c r="P70" s="7"/>
      <c r="Q70" s="7"/>
      <c r="S70" s="3"/>
      <c r="T70" s="3"/>
    </row>
    <row r="71" spans="1:20" ht="16.5" customHeight="1" x14ac:dyDescent="0.25">
      <c r="A71" s="1" t="s">
        <v>13</v>
      </c>
      <c r="B71" s="1">
        <v>2</v>
      </c>
      <c r="C71" s="1" t="s">
        <v>14</v>
      </c>
      <c r="D71" s="1" t="s">
        <v>72</v>
      </c>
      <c r="E71" s="2" t="s">
        <v>73</v>
      </c>
      <c r="F71" s="3">
        <v>363</v>
      </c>
      <c r="G71" s="1">
        <v>8</v>
      </c>
      <c r="H71" s="1" t="s">
        <v>131</v>
      </c>
      <c r="J71" s="4">
        <f>N71</f>
        <v>47.42</v>
      </c>
      <c r="K71" s="18"/>
      <c r="L71" s="62" t="s">
        <v>72</v>
      </c>
      <c r="M71" s="72" t="s">
        <v>73</v>
      </c>
      <c r="N71" s="91">
        <f>ROUND((VLOOKUP(L71,Rates2019,7,0)*IncrPerc2020),2)</f>
        <v>47.42</v>
      </c>
      <c r="P71" s="7"/>
      <c r="Q71" s="7"/>
      <c r="S71" s="3"/>
      <c r="T71" s="3"/>
    </row>
    <row r="72" spans="1:20" ht="16.5" customHeight="1" x14ac:dyDescent="0.25">
      <c r="K72" s="18"/>
      <c r="L72" s="65"/>
      <c r="M72" s="76"/>
      <c r="P72" s="7"/>
      <c r="Q72" s="7"/>
      <c r="S72" s="3"/>
      <c r="T72" s="3"/>
    </row>
    <row r="73" spans="1:20" ht="16.5" customHeight="1" x14ac:dyDescent="0.25">
      <c r="A73" s="1" t="s">
        <v>13</v>
      </c>
      <c r="B73" s="1">
        <v>2</v>
      </c>
      <c r="C73" s="1" t="s">
        <v>14</v>
      </c>
      <c r="D73" s="1" t="s">
        <v>74</v>
      </c>
      <c r="E73" s="2" t="s">
        <v>75</v>
      </c>
      <c r="F73" s="3">
        <v>363</v>
      </c>
      <c r="G73" s="1">
        <v>8</v>
      </c>
      <c r="H73" s="1" t="s">
        <v>131</v>
      </c>
      <c r="J73" s="4">
        <f>N73</f>
        <v>47.42</v>
      </c>
      <c r="K73" s="18"/>
      <c r="L73" s="62" t="s">
        <v>74</v>
      </c>
      <c r="M73" s="72" t="s">
        <v>75</v>
      </c>
      <c r="N73" s="91">
        <f>ROUND((VLOOKUP(L73,Rates2019,7,0)*IncrPerc2020),2)</f>
        <v>47.42</v>
      </c>
      <c r="P73" s="7"/>
      <c r="Q73" s="7"/>
      <c r="S73" s="3"/>
      <c r="T73" s="3"/>
    </row>
    <row r="74" spans="1:20" ht="16.5" customHeight="1" x14ac:dyDescent="0.25">
      <c r="K74" s="18"/>
      <c r="L74" s="65"/>
      <c r="M74" s="76"/>
      <c r="P74" s="7"/>
      <c r="Q74" s="7"/>
      <c r="S74" s="3"/>
      <c r="T74" s="3"/>
    </row>
    <row r="75" spans="1:20" ht="16.5" customHeight="1" x14ac:dyDescent="0.25">
      <c r="A75" s="1" t="s">
        <v>13</v>
      </c>
      <c r="B75" s="1">
        <v>2</v>
      </c>
      <c r="C75" s="1" t="s">
        <v>14</v>
      </c>
      <c r="D75" s="1" t="s">
        <v>76</v>
      </c>
      <c r="E75" s="2" t="s">
        <v>77</v>
      </c>
      <c r="F75" s="3">
        <v>363</v>
      </c>
      <c r="G75" s="1">
        <v>8</v>
      </c>
      <c r="H75" s="1" t="s">
        <v>132</v>
      </c>
      <c r="J75" s="4">
        <f>N75</f>
        <v>48.8</v>
      </c>
      <c r="K75" s="18"/>
      <c r="L75" s="62" t="s">
        <v>76</v>
      </c>
      <c r="M75" s="72" t="s">
        <v>77</v>
      </c>
      <c r="N75" s="91">
        <f>ROUND((VLOOKUP(L75,Rates2019,7,0)*IncrPerc2020),2)</f>
        <v>48.8</v>
      </c>
      <c r="P75" s="7"/>
      <c r="Q75" s="7"/>
      <c r="S75" s="3"/>
      <c r="T75" s="3"/>
    </row>
    <row r="76" spans="1:20" ht="16.5" customHeight="1" x14ac:dyDescent="0.25">
      <c r="K76" s="7"/>
      <c r="L76" s="71"/>
      <c r="M76" s="77"/>
    </row>
    <row r="77" spans="1:20" ht="16.5" customHeight="1" x14ac:dyDescent="0.25">
      <c r="E77" s="2" t="s">
        <v>92</v>
      </c>
      <c r="K77" s="7"/>
      <c r="L77" s="69"/>
    </row>
    <row r="78" spans="1:20" s="7" customFormat="1" ht="16.5" customHeight="1" x14ac:dyDescent="0.25">
      <c r="A78" s="1"/>
      <c r="B78" s="1"/>
      <c r="C78" s="1"/>
      <c r="D78" s="1"/>
      <c r="E78" s="2"/>
      <c r="F78" s="3"/>
      <c r="G78" s="1"/>
      <c r="H78" s="1"/>
      <c r="I78" s="3"/>
      <c r="J78" s="4"/>
      <c r="L78" s="69"/>
      <c r="M78" s="72"/>
      <c r="N78" s="91"/>
      <c r="O78" s="6"/>
      <c r="P78" s="6"/>
      <c r="Q78" s="6"/>
    </row>
    <row r="79" spans="1:20" s="7" customFormat="1" ht="16.5" customHeight="1" x14ac:dyDescent="0.25">
      <c r="A79" s="1"/>
      <c r="B79" s="1"/>
      <c r="C79" s="1"/>
      <c r="D79" s="1"/>
      <c r="E79" s="2"/>
      <c r="F79" s="3"/>
      <c r="G79" s="1"/>
      <c r="H79" s="1"/>
      <c r="I79" s="3"/>
      <c r="J79" s="4"/>
      <c r="L79" s="69"/>
      <c r="M79" s="72"/>
      <c r="N79" s="91"/>
      <c r="O79" s="6"/>
      <c r="P79" s="6"/>
      <c r="Q79" s="6"/>
    </row>
    <row r="80" spans="1:20" s="7" customFormat="1" ht="16.5" customHeight="1" x14ac:dyDescent="0.25">
      <c r="A80" s="1"/>
      <c r="B80" s="1"/>
      <c r="C80" s="1"/>
      <c r="D80" s="1"/>
      <c r="E80" s="2"/>
      <c r="F80" s="3"/>
      <c r="G80" s="1"/>
      <c r="H80" s="1"/>
      <c r="I80" s="3"/>
      <c r="J80" s="4"/>
      <c r="L80" s="69"/>
      <c r="M80" s="72"/>
      <c r="N80" s="91"/>
      <c r="O80" s="6"/>
      <c r="P80" s="6"/>
      <c r="Q80" s="6"/>
    </row>
    <row r="81" spans="1:17" s="7" customFormat="1" ht="16.5" customHeight="1" x14ac:dyDescent="0.25">
      <c r="A81" s="1"/>
      <c r="B81" s="1"/>
      <c r="C81" s="1"/>
      <c r="D81" s="1"/>
      <c r="E81" s="2"/>
      <c r="F81" s="3"/>
      <c r="G81" s="1"/>
      <c r="H81" s="1"/>
      <c r="I81" s="3"/>
      <c r="J81" s="4"/>
      <c r="L81" s="69"/>
      <c r="M81" s="72"/>
      <c r="N81" s="91"/>
      <c r="O81" s="6"/>
      <c r="P81" s="6"/>
      <c r="Q81" s="6"/>
    </row>
    <row r="82" spans="1:17" s="7" customFormat="1" ht="16.5" customHeight="1" x14ac:dyDescent="0.25">
      <c r="A82" s="1"/>
      <c r="B82" s="1"/>
      <c r="C82" s="1"/>
      <c r="D82" s="1"/>
      <c r="E82" s="2" t="s">
        <v>78</v>
      </c>
      <c r="F82" s="3"/>
      <c r="G82" s="1"/>
      <c r="H82" s="1"/>
      <c r="I82" s="3"/>
      <c r="J82" s="4"/>
      <c r="K82" s="1"/>
      <c r="L82" s="62"/>
      <c r="M82" s="72"/>
      <c r="N82" s="91"/>
      <c r="O82" s="6"/>
      <c r="P82" s="6"/>
      <c r="Q82" s="6"/>
    </row>
    <row r="83" spans="1:17" s="7" customFormat="1" ht="16.5" customHeight="1" x14ac:dyDescent="0.25">
      <c r="A83" s="1"/>
      <c r="B83" s="1"/>
      <c r="C83" s="1"/>
      <c r="D83" s="1"/>
      <c r="E83" s="2" t="s">
        <v>79</v>
      </c>
      <c r="F83" s="3"/>
      <c r="G83" s="1"/>
      <c r="H83" s="1"/>
      <c r="I83" s="3"/>
      <c r="J83" s="4"/>
      <c r="K83" s="15"/>
      <c r="L83" s="66"/>
      <c r="M83" s="72"/>
      <c r="N83" s="91"/>
      <c r="O83" s="6"/>
      <c r="P83" s="6"/>
      <c r="Q83" s="6"/>
    </row>
    <row r="84" spans="1:17" s="7" customFormat="1" ht="12.75" customHeight="1" x14ac:dyDescent="0.25">
      <c r="A84" s="1"/>
      <c r="B84" s="1"/>
      <c r="C84" s="1"/>
      <c r="D84" s="1"/>
      <c r="E84" s="2"/>
      <c r="F84" s="3"/>
      <c r="G84" s="1"/>
      <c r="H84" s="1"/>
      <c r="I84" s="3"/>
      <c r="J84" s="4"/>
      <c r="K84" s="15"/>
      <c r="L84" s="66"/>
      <c r="M84" s="72"/>
      <c r="N84" s="91"/>
      <c r="O84" s="6"/>
      <c r="P84" s="6"/>
      <c r="Q84" s="6"/>
    </row>
    <row r="85" spans="1:17" s="7" customFormat="1" ht="24" customHeight="1" x14ac:dyDescent="0.25">
      <c r="A85" s="19" t="s">
        <v>86</v>
      </c>
      <c r="B85" s="20"/>
      <c r="C85" s="21"/>
      <c r="D85" s="21"/>
      <c r="E85" s="20"/>
      <c r="F85" s="3"/>
      <c r="G85" s="1"/>
      <c r="H85" s="1"/>
      <c r="I85" s="3"/>
      <c r="J85" s="4"/>
      <c r="K85" s="1"/>
      <c r="L85" s="62"/>
      <c r="M85" s="72"/>
      <c r="N85" s="91"/>
      <c r="O85" s="6"/>
      <c r="P85" s="6"/>
      <c r="Q85" s="6"/>
    </row>
    <row r="86" spans="1:17" ht="21.75" customHeight="1" x14ac:dyDescent="0.25">
      <c r="A86" s="19" t="s">
        <v>87</v>
      </c>
      <c r="B86" s="20"/>
      <c r="C86" s="21"/>
      <c r="D86" s="21"/>
      <c r="E86" s="20"/>
      <c r="L86" s="62" t="s">
        <v>113</v>
      </c>
    </row>
    <row r="87" spans="1:17" ht="24" customHeight="1" x14ac:dyDescent="0.25">
      <c r="A87" s="19"/>
      <c r="D87" s="22">
        <f>ROUND('2019'!D87*1.025,3)</f>
        <v>0.215</v>
      </c>
      <c r="E87" s="2" t="s">
        <v>82</v>
      </c>
      <c r="L87" s="87" t="s">
        <v>97</v>
      </c>
      <c r="N87" s="93">
        <f>ROUND('2019'!D87*1.025,3)</f>
        <v>0.215</v>
      </c>
    </row>
    <row r="88" spans="1:17" s="7" customFormat="1" ht="24" customHeight="1" x14ac:dyDescent="0.25">
      <c r="A88" s="19"/>
      <c r="D88" s="22">
        <f>ROUND('2019'!D88*1.025,3)</f>
        <v>0.32300000000000001</v>
      </c>
      <c r="E88" s="2" t="s">
        <v>83</v>
      </c>
      <c r="F88" s="3"/>
      <c r="G88" s="1"/>
      <c r="H88" s="1"/>
      <c r="I88" s="3"/>
      <c r="J88" s="4"/>
      <c r="L88" s="87" t="s">
        <v>98</v>
      </c>
      <c r="M88" s="65"/>
      <c r="N88" s="93">
        <f>ROUND('2019'!D88*1.025,3)</f>
        <v>0.32300000000000001</v>
      </c>
      <c r="O88" s="6"/>
      <c r="P88" s="6"/>
      <c r="Q88" s="6"/>
    </row>
    <row r="89" spans="1:17" s="7" customFormat="1" ht="24" customHeight="1" x14ac:dyDescent="0.25">
      <c r="A89" s="19"/>
      <c r="D89" s="22">
        <f>ROUND('2019'!D89*1.025,3)</f>
        <v>0.53800000000000003</v>
      </c>
      <c r="E89" s="2" t="s">
        <v>84</v>
      </c>
      <c r="F89" s="3"/>
      <c r="G89" s="1"/>
      <c r="H89" s="1"/>
      <c r="I89" s="3"/>
      <c r="J89" s="4"/>
      <c r="L89" s="87" t="s">
        <v>99</v>
      </c>
      <c r="M89" s="65"/>
      <c r="N89" s="93">
        <f>ROUND('2019'!D89*1.025,3)</f>
        <v>0.53800000000000003</v>
      </c>
      <c r="O89" s="6"/>
      <c r="P89" s="6"/>
      <c r="Q89" s="6"/>
    </row>
    <row r="90" spans="1:17" ht="24" customHeight="1" x14ac:dyDescent="0.25">
      <c r="A90" s="19"/>
      <c r="D90" s="22">
        <f>ROUND('2019'!D90*1.025,3)</f>
        <v>0.64600000000000002</v>
      </c>
      <c r="E90" s="2" t="s">
        <v>85</v>
      </c>
      <c r="L90" s="87" t="s">
        <v>100</v>
      </c>
      <c r="N90" s="93">
        <f>ROUND('2019'!D90*1.025,3)</f>
        <v>0.64600000000000002</v>
      </c>
    </row>
    <row r="92" spans="1:17" x14ac:dyDescent="0.25">
      <c r="L92" s="79" t="s">
        <v>101</v>
      </c>
      <c r="M92" s="80" t="s">
        <v>107</v>
      </c>
      <c r="N92" s="92">
        <v>35</v>
      </c>
    </row>
    <row r="93" spans="1:17" x14ac:dyDescent="0.25">
      <c r="L93" s="79" t="s">
        <v>102</v>
      </c>
      <c r="M93" s="80" t="s">
        <v>108</v>
      </c>
      <c r="N93" s="92">
        <v>45</v>
      </c>
    </row>
    <row r="94" spans="1:17" x14ac:dyDescent="0.25">
      <c r="L94" s="79" t="s">
        <v>103</v>
      </c>
      <c r="M94" s="80" t="s">
        <v>109</v>
      </c>
      <c r="N94" s="92">
        <v>0.78800000000000003</v>
      </c>
    </row>
    <row r="95" spans="1:17" x14ac:dyDescent="0.25">
      <c r="L95" s="79" t="s">
        <v>104</v>
      </c>
      <c r="M95" s="80" t="s">
        <v>110</v>
      </c>
      <c r="N95" s="92">
        <v>0.78800000000000003</v>
      </c>
    </row>
    <row r="96" spans="1:17" x14ac:dyDescent="0.25">
      <c r="L96" s="79" t="s">
        <v>105</v>
      </c>
      <c r="M96" s="80" t="s">
        <v>111</v>
      </c>
      <c r="N96" s="92">
        <v>0.68300000000000005</v>
      </c>
    </row>
    <row r="97" spans="1:17" x14ac:dyDescent="0.25">
      <c r="L97" s="79" t="s">
        <v>106</v>
      </c>
      <c r="M97" s="80" t="s">
        <v>112</v>
      </c>
      <c r="N97" s="92">
        <v>0.26300000000000001</v>
      </c>
    </row>
    <row r="98" spans="1:17" s="7" customFormat="1" ht="12.75" customHeight="1" x14ac:dyDescent="0.25">
      <c r="A98" s="1"/>
      <c r="B98" s="1"/>
      <c r="C98" s="1"/>
      <c r="D98" s="1"/>
      <c r="E98" s="2"/>
      <c r="F98" s="3"/>
      <c r="G98" s="1"/>
      <c r="H98" s="1"/>
      <c r="I98" s="3"/>
      <c r="J98" s="4"/>
      <c r="K98" s="1"/>
      <c r="L98" s="62"/>
      <c r="M98" s="72"/>
      <c r="N98" s="91"/>
      <c r="O98" s="6"/>
      <c r="P98" s="6"/>
      <c r="Q98" s="6"/>
    </row>
    <row r="99" spans="1:17" s="7" customFormat="1" ht="12.75" customHeight="1" x14ac:dyDescent="0.25">
      <c r="A99" s="1"/>
      <c r="B99" s="1"/>
      <c r="C99" s="1"/>
      <c r="D99" s="1"/>
      <c r="E99" s="2"/>
      <c r="F99" s="3"/>
      <c r="G99" s="1"/>
      <c r="H99" s="1"/>
      <c r="I99" s="3"/>
      <c r="J99" s="4"/>
      <c r="K99" s="1"/>
      <c r="L99" s="62"/>
      <c r="M99" s="72"/>
      <c r="N99" s="91"/>
      <c r="O99" s="6"/>
      <c r="P99" s="6"/>
      <c r="Q99" s="6"/>
    </row>
    <row r="100" spans="1:17" s="7" customFormat="1" ht="12.75" customHeight="1" x14ac:dyDescent="0.25">
      <c r="A100" s="1"/>
      <c r="B100" s="1"/>
      <c r="C100" s="1"/>
      <c r="D100" s="1"/>
      <c r="E100" s="2"/>
      <c r="F100" s="3"/>
      <c r="G100" s="1"/>
      <c r="H100" s="1"/>
      <c r="I100" s="3"/>
      <c r="J100" s="4"/>
      <c r="K100" s="1"/>
      <c r="L100" s="62"/>
      <c r="M100" s="72"/>
      <c r="N100" s="91"/>
      <c r="O100" s="6"/>
      <c r="P100" s="6"/>
      <c r="Q100" s="6"/>
    </row>
    <row r="101" spans="1:17" s="7" customFormat="1" ht="12.75" customHeight="1" x14ac:dyDescent="0.25">
      <c r="A101" s="1"/>
      <c r="B101" s="1"/>
      <c r="C101" s="1"/>
      <c r="D101" s="1"/>
      <c r="E101" s="2"/>
      <c r="F101" s="3"/>
      <c r="G101" s="1"/>
      <c r="H101" s="1"/>
      <c r="I101" s="3"/>
      <c r="J101" s="4"/>
      <c r="K101" s="1"/>
      <c r="L101" s="62"/>
      <c r="M101" s="72"/>
      <c r="N101" s="91"/>
      <c r="O101" s="6"/>
      <c r="P101" s="6"/>
      <c r="Q101" s="6"/>
    </row>
    <row r="102" spans="1:17" s="7" customFormat="1" ht="12.75" customHeight="1" x14ac:dyDescent="0.25">
      <c r="A102" s="1"/>
      <c r="B102" s="1"/>
      <c r="C102" s="1"/>
      <c r="D102" s="1"/>
      <c r="E102" s="2"/>
      <c r="F102" s="3"/>
      <c r="G102" s="1"/>
      <c r="H102" s="1"/>
      <c r="I102" s="3"/>
      <c r="J102" s="4"/>
      <c r="K102" s="1"/>
      <c r="L102" s="62"/>
      <c r="M102" s="72"/>
      <c r="N102" s="91"/>
      <c r="O102" s="6"/>
      <c r="P102" s="6"/>
      <c r="Q102" s="6"/>
    </row>
    <row r="103" spans="1:17" s="7" customFormat="1" ht="12.75" customHeight="1" x14ac:dyDescent="0.25">
      <c r="A103" s="1"/>
      <c r="B103" s="1"/>
      <c r="C103" s="1"/>
      <c r="D103" s="1"/>
      <c r="E103" s="2"/>
      <c r="F103" s="3"/>
      <c r="G103" s="1"/>
      <c r="H103" s="1"/>
      <c r="I103" s="3"/>
      <c r="J103" s="4"/>
      <c r="K103" s="1"/>
      <c r="L103" s="62"/>
      <c r="M103" s="72"/>
      <c r="N103" s="91"/>
      <c r="O103" s="6"/>
      <c r="P103" s="6"/>
      <c r="Q103" s="6"/>
    </row>
    <row r="104" spans="1:17" s="7" customFormat="1" ht="12.75" customHeight="1" x14ac:dyDescent="0.25">
      <c r="A104" s="1"/>
      <c r="B104" s="1"/>
      <c r="C104" s="1"/>
      <c r="D104" s="1"/>
      <c r="E104" s="2"/>
      <c r="F104" s="3"/>
      <c r="G104" s="1"/>
      <c r="H104" s="1"/>
      <c r="I104" s="3"/>
      <c r="J104" s="4"/>
      <c r="K104" s="1"/>
      <c r="L104" s="62"/>
      <c r="M104" s="72"/>
      <c r="N104" s="91"/>
      <c r="O104" s="6"/>
      <c r="P104" s="6"/>
      <c r="Q104" s="6"/>
    </row>
    <row r="105" spans="1:17" s="7" customFormat="1" ht="12.75" customHeight="1" x14ac:dyDescent="0.25">
      <c r="A105" s="1"/>
      <c r="B105" s="1"/>
      <c r="C105" s="1"/>
      <c r="D105" s="1"/>
      <c r="E105" s="2"/>
      <c r="F105" s="3"/>
      <c r="G105" s="1"/>
      <c r="H105" s="1"/>
      <c r="I105" s="3"/>
      <c r="J105" s="4"/>
      <c r="K105" s="1"/>
      <c r="L105" s="62"/>
      <c r="M105" s="72"/>
      <c r="N105" s="91"/>
      <c r="O105" s="6"/>
      <c r="P105" s="6"/>
      <c r="Q105" s="6"/>
    </row>
    <row r="106" spans="1:17" s="7" customFormat="1" ht="12.75" customHeight="1" x14ac:dyDescent="0.25">
      <c r="A106" s="1"/>
      <c r="B106" s="1"/>
      <c r="C106" s="1"/>
      <c r="D106" s="1"/>
      <c r="E106" s="2"/>
      <c r="F106" s="3"/>
      <c r="G106" s="1"/>
      <c r="H106" s="1"/>
      <c r="I106" s="3"/>
      <c r="J106" s="4"/>
      <c r="K106" s="1"/>
      <c r="L106" s="62"/>
      <c r="M106" s="72"/>
      <c r="N106" s="91"/>
      <c r="O106" s="6"/>
      <c r="P106" s="6"/>
      <c r="Q106" s="6"/>
    </row>
    <row r="107" spans="1:17" s="7" customFormat="1" ht="12.75" customHeight="1" x14ac:dyDescent="0.25">
      <c r="A107" s="1"/>
      <c r="B107" s="1"/>
      <c r="C107" s="1"/>
      <c r="D107" s="1"/>
      <c r="E107" s="2"/>
      <c r="F107" s="3"/>
      <c r="G107" s="1"/>
      <c r="H107" s="1"/>
      <c r="I107" s="3"/>
      <c r="J107" s="4"/>
      <c r="K107" s="1"/>
      <c r="L107" s="62"/>
      <c r="M107" s="72"/>
      <c r="N107" s="91"/>
      <c r="O107" s="6"/>
      <c r="P107" s="6"/>
      <c r="Q107" s="6"/>
    </row>
    <row r="108" spans="1:17" s="7" customFormat="1" ht="12.75" customHeight="1" x14ac:dyDescent="0.25">
      <c r="A108" s="1"/>
      <c r="B108" s="1"/>
      <c r="C108" s="1"/>
      <c r="D108" s="1"/>
      <c r="E108" s="2"/>
      <c r="F108" s="3"/>
      <c r="G108" s="1"/>
      <c r="H108" s="1"/>
      <c r="I108" s="3"/>
      <c r="J108" s="4"/>
      <c r="K108" s="1"/>
      <c r="L108" s="62"/>
      <c r="M108" s="72"/>
      <c r="N108" s="91"/>
      <c r="O108" s="6"/>
      <c r="P108" s="6"/>
      <c r="Q108" s="6"/>
    </row>
    <row r="109" spans="1:17" s="7" customFormat="1" ht="12.75" customHeight="1" x14ac:dyDescent="0.25">
      <c r="A109" s="1"/>
      <c r="B109" s="1"/>
      <c r="C109" s="1"/>
      <c r="D109" s="1"/>
      <c r="E109" s="2"/>
      <c r="F109" s="3"/>
      <c r="G109" s="1"/>
      <c r="H109" s="1"/>
      <c r="I109" s="3"/>
      <c r="J109" s="4"/>
      <c r="K109" s="1"/>
      <c r="L109" s="62"/>
      <c r="M109" s="72"/>
      <c r="N109" s="91"/>
      <c r="O109" s="6"/>
      <c r="P109" s="6"/>
      <c r="Q109" s="6"/>
    </row>
    <row r="110" spans="1:17" s="7" customFormat="1" ht="12.75" customHeight="1" x14ac:dyDescent="0.25">
      <c r="A110" s="1"/>
      <c r="B110" s="1"/>
      <c r="C110" s="1"/>
      <c r="D110" s="1"/>
      <c r="E110" s="2"/>
      <c r="F110" s="3"/>
      <c r="G110" s="1"/>
      <c r="H110" s="1"/>
      <c r="I110" s="3"/>
      <c r="J110" s="4"/>
      <c r="K110" s="1"/>
      <c r="L110" s="62"/>
      <c r="M110" s="72"/>
      <c r="N110" s="91"/>
      <c r="O110" s="6"/>
      <c r="P110" s="6"/>
      <c r="Q110" s="6"/>
    </row>
    <row r="111" spans="1:17" s="7" customFormat="1" ht="12.75" customHeight="1" x14ac:dyDescent="0.25">
      <c r="A111" s="1"/>
      <c r="B111" s="1"/>
      <c r="C111" s="1"/>
      <c r="D111" s="1"/>
      <c r="E111" s="2"/>
      <c r="F111" s="3"/>
      <c r="G111" s="1"/>
      <c r="H111" s="1"/>
      <c r="I111" s="3"/>
      <c r="J111" s="4"/>
      <c r="K111" s="1"/>
      <c r="L111" s="62"/>
      <c r="M111" s="72"/>
      <c r="N111" s="91"/>
      <c r="O111" s="6"/>
      <c r="P111" s="6"/>
      <c r="Q111" s="6"/>
    </row>
    <row r="112" spans="1:17" s="7" customFormat="1" ht="12.75" customHeight="1" x14ac:dyDescent="0.25">
      <c r="A112" s="1"/>
      <c r="B112" s="1"/>
      <c r="C112" s="1"/>
      <c r="D112" s="1"/>
      <c r="E112" s="2"/>
      <c r="F112" s="3"/>
      <c r="G112" s="1"/>
      <c r="H112" s="1"/>
      <c r="I112" s="3"/>
      <c r="J112" s="4"/>
      <c r="K112" s="1"/>
      <c r="L112" s="62"/>
      <c r="M112" s="72"/>
      <c r="N112" s="91"/>
      <c r="O112" s="6"/>
      <c r="P112" s="6"/>
      <c r="Q112" s="6"/>
    </row>
    <row r="113" spans="1:17" s="7" customFormat="1" ht="12.75" customHeight="1" x14ac:dyDescent="0.25">
      <c r="A113" s="1"/>
      <c r="B113" s="1"/>
      <c r="C113" s="1"/>
      <c r="D113" s="1"/>
      <c r="E113" s="2"/>
      <c r="F113" s="3"/>
      <c r="G113" s="1"/>
      <c r="H113" s="1"/>
      <c r="I113" s="3"/>
      <c r="J113" s="4"/>
      <c r="K113" s="1"/>
      <c r="L113" s="62"/>
      <c r="M113" s="72"/>
      <c r="N113" s="91"/>
      <c r="O113" s="6"/>
      <c r="P113" s="6"/>
      <c r="Q113" s="6"/>
    </row>
    <row r="114" spans="1:17" s="7" customFormat="1" ht="12.75" customHeight="1" x14ac:dyDescent="0.25">
      <c r="A114" s="1"/>
      <c r="B114" s="1"/>
      <c r="C114" s="1"/>
      <c r="D114" s="1"/>
      <c r="E114" s="2"/>
      <c r="F114" s="3"/>
      <c r="G114" s="1"/>
      <c r="H114" s="1"/>
      <c r="I114" s="3"/>
      <c r="J114" s="4"/>
      <c r="K114" s="1"/>
      <c r="L114" s="62"/>
      <c r="M114" s="72"/>
      <c r="N114" s="91"/>
      <c r="O114" s="6"/>
      <c r="P114" s="6"/>
      <c r="Q114" s="6"/>
    </row>
    <row r="115" spans="1:17" s="7" customFormat="1" ht="12.75" customHeight="1" x14ac:dyDescent="0.25">
      <c r="A115" s="1"/>
      <c r="B115" s="1"/>
      <c r="C115" s="1"/>
      <c r="D115" s="1"/>
      <c r="E115" s="2"/>
      <c r="F115" s="3"/>
      <c r="G115" s="1"/>
      <c r="H115" s="1"/>
      <c r="I115" s="3"/>
      <c r="J115" s="4"/>
      <c r="K115" s="1"/>
      <c r="L115" s="62"/>
      <c r="M115" s="72"/>
      <c r="N115" s="91"/>
      <c r="O115" s="6"/>
      <c r="P115" s="6"/>
      <c r="Q115" s="6"/>
    </row>
    <row r="116" spans="1:17" s="7" customFormat="1" ht="12.75" customHeight="1" x14ac:dyDescent="0.25">
      <c r="A116" s="1"/>
      <c r="B116" s="1"/>
      <c r="C116" s="1"/>
      <c r="D116" s="1"/>
      <c r="E116" s="2"/>
      <c r="F116" s="3"/>
      <c r="G116" s="1"/>
      <c r="H116" s="1"/>
      <c r="I116" s="3"/>
      <c r="J116" s="4"/>
      <c r="K116" s="1"/>
      <c r="L116" s="62"/>
      <c r="M116" s="72"/>
      <c r="N116" s="91"/>
      <c r="O116" s="6"/>
      <c r="P116" s="6"/>
      <c r="Q116" s="6"/>
    </row>
    <row r="117" spans="1:17" s="7" customFormat="1" ht="12.75" customHeight="1" x14ac:dyDescent="0.25">
      <c r="A117" s="1"/>
      <c r="B117" s="1"/>
      <c r="C117" s="1"/>
      <c r="D117" s="1"/>
      <c r="E117" s="2"/>
      <c r="F117" s="3"/>
      <c r="G117" s="1"/>
      <c r="H117" s="1"/>
      <c r="I117" s="3"/>
      <c r="J117" s="4"/>
      <c r="K117" s="1"/>
      <c r="L117" s="62"/>
      <c r="M117" s="72"/>
      <c r="N117" s="91"/>
      <c r="O117" s="6"/>
      <c r="P117" s="6"/>
      <c r="Q117" s="6"/>
    </row>
    <row r="118" spans="1:17" s="7" customFormat="1" ht="12.75" customHeight="1" x14ac:dyDescent="0.25">
      <c r="A118" s="1"/>
      <c r="B118" s="1"/>
      <c r="C118" s="1"/>
      <c r="D118" s="1"/>
      <c r="E118" s="2"/>
      <c r="F118" s="3"/>
      <c r="G118" s="1"/>
      <c r="H118" s="1"/>
      <c r="I118" s="3"/>
      <c r="J118" s="4"/>
      <c r="K118" s="1"/>
      <c r="L118" s="62"/>
      <c r="M118" s="72"/>
      <c r="N118" s="91"/>
      <c r="O118" s="6"/>
      <c r="P118" s="6"/>
      <c r="Q118" s="6"/>
    </row>
    <row r="119" spans="1:17" s="7" customFormat="1" ht="12.75" customHeight="1" x14ac:dyDescent="0.25">
      <c r="A119" s="1"/>
      <c r="B119" s="1"/>
      <c r="C119" s="1"/>
      <c r="D119" s="1"/>
      <c r="E119" s="2"/>
      <c r="F119" s="3"/>
      <c r="G119" s="1"/>
      <c r="H119" s="1"/>
      <c r="I119" s="3"/>
      <c r="J119" s="4"/>
      <c r="K119" s="1"/>
      <c r="L119" s="62"/>
      <c r="M119" s="72"/>
      <c r="N119" s="91"/>
      <c r="O119" s="6"/>
      <c r="P119" s="6"/>
      <c r="Q119" s="6"/>
    </row>
    <row r="120" spans="1:17" s="7" customFormat="1" ht="12.75" customHeight="1" x14ac:dyDescent="0.25">
      <c r="A120" s="1"/>
      <c r="B120" s="1"/>
      <c r="C120" s="1"/>
      <c r="D120" s="1"/>
      <c r="E120" s="2"/>
      <c r="F120" s="3"/>
      <c r="G120" s="1"/>
      <c r="H120" s="1"/>
      <c r="I120" s="3"/>
      <c r="J120" s="4"/>
      <c r="K120" s="1"/>
      <c r="L120" s="62"/>
      <c r="M120" s="72"/>
      <c r="N120" s="91"/>
      <c r="O120" s="6"/>
      <c r="P120" s="6"/>
      <c r="Q120" s="6"/>
    </row>
    <row r="121" spans="1:17" s="7" customFormat="1" ht="12.75" customHeight="1" x14ac:dyDescent="0.25">
      <c r="A121" s="1"/>
      <c r="B121" s="1"/>
      <c r="C121" s="1"/>
      <c r="D121" s="1"/>
      <c r="E121" s="2"/>
      <c r="F121" s="3"/>
      <c r="G121" s="1"/>
      <c r="H121" s="1"/>
      <c r="I121" s="3"/>
      <c r="J121" s="4"/>
      <c r="K121" s="1"/>
      <c r="L121" s="62"/>
      <c r="M121" s="72"/>
      <c r="N121" s="91"/>
      <c r="O121" s="6"/>
      <c r="P121" s="6"/>
      <c r="Q121" s="6"/>
    </row>
    <row r="122" spans="1:17" s="7" customFormat="1" ht="12.75" customHeight="1" x14ac:dyDescent="0.25">
      <c r="A122" s="1"/>
      <c r="B122" s="1"/>
      <c r="C122" s="1"/>
      <c r="D122" s="1"/>
      <c r="E122" s="2"/>
      <c r="F122" s="3"/>
      <c r="G122" s="1"/>
      <c r="H122" s="1"/>
      <c r="I122" s="3"/>
      <c r="J122" s="4"/>
      <c r="K122" s="1"/>
      <c r="L122" s="62"/>
      <c r="M122" s="72"/>
      <c r="N122" s="91"/>
      <c r="O122" s="6"/>
      <c r="P122" s="6"/>
      <c r="Q122" s="6"/>
    </row>
    <row r="123" spans="1:17" s="7" customFormat="1" ht="12.75" customHeight="1" x14ac:dyDescent="0.25">
      <c r="A123" s="1"/>
      <c r="B123" s="1"/>
      <c r="C123" s="1"/>
      <c r="D123" s="1"/>
      <c r="E123" s="2"/>
      <c r="F123" s="3"/>
      <c r="G123" s="1"/>
      <c r="H123" s="1"/>
      <c r="I123" s="3"/>
      <c r="J123" s="4"/>
      <c r="K123" s="1"/>
      <c r="L123" s="62"/>
      <c r="M123" s="72"/>
      <c r="N123" s="91"/>
      <c r="O123" s="6"/>
      <c r="P123" s="6"/>
      <c r="Q123" s="6"/>
    </row>
    <row r="124" spans="1:17" s="7" customFormat="1" ht="12.75" customHeight="1" x14ac:dyDescent="0.25">
      <c r="A124" s="1"/>
      <c r="B124" s="1"/>
      <c r="C124" s="1"/>
      <c r="D124" s="1"/>
      <c r="E124" s="2"/>
      <c r="F124" s="3"/>
      <c r="G124" s="1"/>
      <c r="H124" s="1"/>
      <c r="I124" s="3"/>
      <c r="J124" s="4"/>
      <c r="K124" s="1"/>
      <c r="L124" s="62"/>
      <c r="M124" s="72"/>
      <c r="N124" s="91"/>
      <c r="O124" s="6"/>
      <c r="P124" s="6"/>
      <c r="Q124" s="6"/>
    </row>
    <row r="125" spans="1:17" s="7" customFormat="1" ht="12.75" customHeight="1" x14ac:dyDescent="0.25">
      <c r="A125" s="1"/>
      <c r="B125" s="1"/>
      <c r="C125" s="1"/>
      <c r="D125" s="1"/>
      <c r="E125" s="2"/>
      <c r="F125" s="3"/>
      <c r="G125" s="1"/>
      <c r="H125" s="1"/>
      <c r="I125" s="3"/>
      <c r="J125" s="4"/>
      <c r="K125" s="1"/>
      <c r="L125" s="62"/>
      <c r="M125" s="72"/>
      <c r="N125" s="91"/>
      <c r="O125" s="6"/>
      <c r="P125" s="6"/>
      <c r="Q125" s="6"/>
    </row>
    <row r="126" spans="1:17" s="7" customFormat="1" ht="12.75" customHeight="1" x14ac:dyDescent="0.25">
      <c r="A126" s="1"/>
      <c r="B126" s="1"/>
      <c r="C126" s="1"/>
      <c r="D126" s="1"/>
      <c r="E126" s="2"/>
      <c r="F126" s="3"/>
      <c r="G126" s="1"/>
      <c r="H126" s="1"/>
      <c r="I126" s="3"/>
      <c r="J126" s="4"/>
      <c r="K126" s="1"/>
      <c r="L126" s="62"/>
      <c r="M126" s="72"/>
      <c r="N126" s="91"/>
      <c r="O126" s="6"/>
      <c r="P126" s="6"/>
      <c r="Q126" s="6"/>
    </row>
    <row r="127" spans="1:17" s="7" customFormat="1" ht="12.75" customHeight="1" x14ac:dyDescent="0.25">
      <c r="A127" s="1"/>
      <c r="B127" s="1"/>
      <c r="C127" s="1"/>
      <c r="D127" s="1"/>
      <c r="E127" s="2"/>
      <c r="F127" s="3"/>
      <c r="G127" s="1"/>
      <c r="H127" s="1"/>
      <c r="I127" s="3"/>
      <c r="J127" s="4"/>
      <c r="K127" s="1"/>
      <c r="L127" s="62"/>
      <c r="M127" s="72"/>
      <c r="N127" s="91"/>
      <c r="O127" s="6"/>
      <c r="P127" s="6"/>
      <c r="Q127" s="6"/>
    </row>
    <row r="128" spans="1:17" s="7" customFormat="1" ht="12.75" customHeight="1" x14ac:dyDescent="0.25">
      <c r="A128" s="1"/>
      <c r="B128" s="1"/>
      <c r="C128" s="1"/>
      <c r="D128" s="1"/>
      <c r="E128" s="2"/>
      <c r="F128" s="3"/>
      <c r="G128" s="1"/>
      <c r="H128" s="1"/>
      <c r="I128" s="3"/>
      <c r="J128" s="4"/>
      <c r="K128" s="1"/>
      <c r="L128" s="62"/>
      <c r="M128" s="72"/>
      <c r="N128" s="91"/>
      <c r="O128" s="6"/>
      <c r="P128" s="6"/>
      <c r="Q128" s="6"/>
    </row>
    <row r="129" spans="1:17" s="7" customFormat="1" ht="12.75" customHeight="1" x14ac:dyDescent="0.25">
      <c r="A129" s="1"/>
      <c r="B129" s="1"/>
      <c r="C129" s="1"/>
      <c r="D129" s="1"/>
      <c r="E129" s="2"/>
      <c r="F129" s="3"/>
      <c r="G129" s="1"/>
      <c r="H129" s="1"/>
      <c r="I129" s="3"/>
      <c r="J129" s="4"/>
      <c r="K129" s="1"/>
      <c r="L129" s="62"/>
      <c r="M129" s="72"/>
      <c r="N129" s="91"/>
      <c r="O129" s="6"/>
      <c r="P129" s="6"/>
      <c r="Q129" s="6"/>
    </row>
    <row r="130" spans="1:17" s="7" customFormat="1" ht="12.75" customHeight="1" x14ac:dyDescent="0.25">
      <c r="A130" s="1"/>
      <c r="B130" s="1"/>
      <c r="C130" s="1"/>
      <c r="D130" s="1"/>
      <c r="E130" s="2"/>
      <c r="F130" s="3"/>
      <c r="G130" s="1"/>
      <c r="H130" s="1"/>
      <c r="I130" s="3"/>
      <c r="J130" s="4"/>
      <c r="K130" s="1"/>
      <c r="L130" s="62"/>
      <c r="M130" s="72"/>
      <c r="N130" s="91"/>
      <c r="O130" s="6"/>
      <c r="P130" s="6"/>
      <c r="Q130" s="6"/>
    </row>
    <row r="131" spans="1:17" s="7" customFormat="1" ht="12.75" customHeight="1" x14ac:dyDescent="0.25">
      <c r="A131" s="1"/>
      <c r="B131" s="1"/>
      <c r="C131" s="1"/>
      <c r="D131" s="1"/>
      <c r="E131" s="2"/>
      <c r="F131" s="3"/>
      <c r="G131" s="1"/>
      <c r="H131" s="1"/>
      <c r="I131" s="3"/>
      <c r="J131" s="4"/>
      <c r="K131" s="1"/>
      <c r="L131" s="62"/>
      <c r="M131" s="72"/>
      <c r="N131" s="91"/>
      <c r="O131" s="6"/>
      <c r="P131" s="6"/>
      <c r="Q131" s="6"/>
    </row>
    <row r="132" spans="1:17" s="7" customFormat="1" ht="12.75" customHeight="1" x14ac:dyDescent="0.25">
      <c r="A132" s="1"/>
      <c r="B132" s="1"/>
      <c r="C132" s="1"/>
      <c r="D132" s="1"/>
      <c r="E132" s="2"/>
      <c r="F132" s="3"/>
      <c r="G132" s="1"/>
      <c r="H132" s="1"/>
      <c r="I132" s="3"/>
      <c r="J132" s="4"/>
      <c r="K132" s="1"/>
      <c r="L132" s="62"/>
      <c r="M132" s="72"/>
      <c r="N132" s="91"/>
      <c r="O132" s="6"/>
      <c r="P132" s="6"/>
      <c r="Q132" s="6"/>
    </row>
    <row r="133" spans="1:17" s="7" customFormat="1" ht="12.75" customHeight="1" x14ac:dyDescent="0.25">
      <c r="A133" s="1"/>
      <c r="B133" s="1"/>
      <c r="C133" s="1"/>
      <c r="D133" s="1"/>
      <c r="E133" s="2"/>
      <c r="F133" s="3"/>
      <c r="G133" s="1"/>
      <c r="H133" s="1"/>
      <c r="I133" s="3"/>
      <c r="J133" s="4"/>
      <c r="K133" s="1"/>
      <c r="L133" s="62"/>
      <c r="M133" s="72"/>
      <c r="N133" s="91"/>
      <c r="O133" s="6"/>
      <c r="P133" s="6"/>
      <c r="Q133" s="6"/>
    </row>
    <row r="134" spans="1:17" s="7" customFormat="1" ht="12.75" customHeight="1" x14ac:dyDescent="0.25">
      <c r="A134" s="1"/>
      <c r="B134" s="1"/>
      <c r="C134" s="1"/>
      <c r="D134" s="1"/>
      <c r="E134" s="2"/>
      <c r="F134" s="3"/>
      <c r="G134" s="1"/>
      <c r="H134" s="1"/>
      <c r="I134" s="3"/>
      <c r="J134" s="4"/>
      <c r="K134" s="1"/>
      <c r="L134" s="62"/>
      <c r="M134" s="72"/>
      <c r="N134" s="91"/>
      <c r="O134" s="6"/>
      <c r="P134" s="6"/>
      <c r="Q134" s="6"/>
    </row>
    <row r="135" spans="1:17" s="7" customFormat="1" ht="12.75" customHeight="1" x14ac:dyDescent="0.25">
      <c r="A135" s="1"/>
      <c r="B135" s="1"/>
      <c r="C135" s="1"/>
      <c r="D135" s="1"/>
      <c r="E135" s="2"/>
      <c r="F135" s="3"/>
      <c r="G135" s="1"/>
      <c r="H135" s="1"/>
      <c r="I135" s="3"/>
      <c r="J135" s="4"/>
      <c r="K135" s="1"/>
      <c r="L135" s="62"/>
      <c r="M135" s="72"/>
      <c r="N135" s="91"/>
      <c r="O135" s="6"/>
      <c r="P135" s="6"/>
      <c r="Q135" s="6"/>
    </row>
    <row r="136" spans="1:17" s="7" customFormat="1" ht="12.75" customHeight="1" x14ac:dyDescent="0.25">
      <c r="A136" s="1"/>
      <c r="B136" s="1"/>
      <c r="C136" s="1"/>
      <c r="D136" s="1"/>
      <c r="E136" s="2"/>
      <c r="F136" s="3"/>
      <c r="G136" s="1"/>
      <c r="H136" s="1"/>
      <c r="I136" s="3"/>
      <c r="J136" s="4"/>
      <c r="K136" s="1"/>
      <c r="L136" s="62"/>
      <c r="M136" s="72"/>
      <c r="N136" s="91"/>
      <c r="O136" s="6"/>
      <c r="P136" s="6"/>
      <c r="Q136" s="6"/>
    </row>
    <row r="137" spans="1:17" s="7" customFormat="1" ht="12.75" customHeight="1" x14ac:dyDescent="0.25">
      <c r="A137" s="1"/>
      <c r="B137" s="1"/>
      <c r="C137" s="1"/>
      <c r="D137" s="1"/>
      <c r="E137" s="2"/>
      <c r="F137" s="3"/>
      <c r="G137" s="1"/>
      <c r="H137" s="1"/>
      <c r="I137" s="3"/>
      <c r="J137" s="4"/>
      <c r="K137" s="1"/>
      <c r="L137" s="62"/>
      <c r="M137" s="72"/>
      <c r="N137" s="91"/>
      <c r="O137" s="6"/>
      <c r="P137" s="6"/>
      <c r="Q137" s="6"/>
    </row>
    <row r="138" spans="1:17" s="7" customFormat="1" ht="12.75" customHeight="1" x14ac:dyDescent="0.25">
      <c r="A138" s="1"/>
      <c r="B138" s="1"/>
      <c r="C138" s="1"/>
      <c r="D138" s="1"/>
      <c r="E138" s="2"/>
      <c r="F138" s="3"/>
      <c r="G138" s="1"/>
      <c r="H138" s="1"/>
      <c r="I138" s="3"/>
      <c r="J138" s="4"/>
      <c r="K138" s="1"/>
      <c r="L138" s="62"/>
      <c r="M138" s="72"/>
      <c r="N138" s="91"/>
      <c r="O138" s="6"/>
      <c r="P138" s="6"/>
      <c r="Q138" s="6"/>
    </row>
    <row r="139" spans="1:17" s="7" customFormat="1" ht="12.75" customHeight="1" x14ac:dyDescent="0.25">
      <c r="A139" s="1"/>
      <c r="B139" s="1"/>
      <c r="C139" s="1"/>
      <c r="D139" s="1"/>
      <c r="E139" s="2"/>
      <c r="F139" s="3"/>
      <c r="G139" s="1"/>
      <c r="H139" s="1"/>
      <c r="I139" s="3"/>
      <c r="J139" s="4"/>
      <c r="K139" s="1"/>
      <c r="L139" s="62"/>
      <c r="M139" s="72"/>
      <c r="N139" s="91"/>
      <c r="O139" s="6"/>
      <c r="P139" s="6"/>
      <c r="Q139" s="6"/>
    </row>
    <row r="140" spans="1:17" s="7" customFormat="1" ht="12.75" customHeight="1" x14ac:dyDescent="0.25">
      <c r="A140" s="1"/>
      <c r="B140" s="1"/>
      <c r="C140" s="1"/>
      <c r="D140" s="1"/>
      <c r="E140" s="2"/>
      <c r="F140" s="3"/>
      <c r="G140" s="1"/>
      <c r="H140" s="1"/>
      <c r="I140" s="3"/>
      <c r="J140" s="4"/>
      <c r="K140" s="1"/>
      <c r="L140" s="62"/>
      <c r="M140" s="72"/>
      <c r="N140" s="91"/>
      <c r="O140" s="6"/>
      <c r="P140" s="6"/>
      <c r="Q140" s="6"/>
    </row>
    <row r="141" spans="1:17" s="7" customFormat="1" ht="12.75" customHeight="1" x14ac:dyDescent="0.25">
      <c r="A141" s="1"/>
      <c r="B141" s="1"/>
      <c r="C141" s="1"/>
      <c r="D141" s="1"/>
      <c r="E141" s="2"/>
      <c r="F141" s="3"/>
      <c r="G141" s="1"/>
      <c r="H141" s="1"/>
      <c r="I141" s="3"/>
      <c r="J141" s="4"/>
      <c r="K141" s="1"/>
      <c r="L141" s="62"/>
      <c r="M141" s="72"/>
      <c r="N141" s="91"/>
      <c r="O141" s="6"/>
      <c r="P141" s="6"/>
      <c r="Q141" s="6"/>
    </row>
    <row r="142" spans="1:17" s="7" customFormat="1" ht="12.75" customHeight="1" x14ac:dyDescent="0.25">
      <c r="A142" s="1"/>
      <c r="B142" s="1"/>
      <c r="C142" s="1"/>
      <c r="D142" s="1"/>
      <c r="E142" s="2"/>
      <c r="F142" s="3"/>
      <c r="G142" s="1"/>
      <c r="H142" s="1"/>
      <c r="I142" s="3"/>
      <c r="J142" s="4"/>
      <c r="K142" s="1"/>
      <c r="L142" s="62"/>
      <c r="M142" s="72"/>
      <c r="N142" s="91"/>
      <c r="O142" s="6"/>
      <c r="P142" s="6"/>
      <c r="Q142" s="6"/>
    </row>
    <row r="143" spans="1:17" s="7" customFormat="1" ht="12.75" customHeight="1" x14ac:dyDescent="0.25">
      <c r="A143" s="1"/>
      <c r="B143" s="1"/>
      <c r="C143" s="1"/>
      <c r="D143" s="1"/>
      <c r="E143" s="2"/>
      <c r="F143" s="3"/>
      <c r="G143" s="1"/>
      <c r="H143" s="1"/>
      <c r="I143" s="3"/>
      <c r="J143" s="4"/>
      <c r="K143" s="1"/>
      <c r="L143" s="62"/>
      <c r="M143" s="72"/>
      <c r="N143" s="91"/>
      <c r="O143" s="6"/>
      <c r="P143" s="6"/>
      <c r="Q143" s="6"/>
    </row>
    <row r="144" spans="1:17" s="7" customFormat="1" ht="12.75" customHeight="1" x14ac:dyDescent="0.25">
      <c r="A144" s="1"/>
      <c r="B144" s="1"/>
      <c r="C144" s="1"/>
      <c r="D144" s="1"/>
      <c r="E144" s="2"/>
      <c r="F144" s="3"/>
      <c r="G144" s="1"/>
      <c r="H144" s="1"/>
      <c r="I144" s="3"/>
      <c r="J144" s="4"/>
      <c r="K144" s="1"/>
      <c r="L144" s="62"/>
      <c r="M144" s="72"/>
      <c r="N144" s="91"/>
      <c r="O144" s="6"/>
      <c r="P144" s="6"/>
      <c r="Q144" s="6"/>
    </row>
    <row r="145" spans="1:17" s="7" customFormat="1" ht="12.75" customHeight="1" x14ac:dyDescent="0.25">
      <c r="A145" s="1"/>
      <c r="B145" s="1"/>
      <c r="C145" s="1"/>
      <c r="D145" s="1"/>
      <c r="E145" s="2"/>
      <c r="F145" s="3"/>
      <c r="G145" s="1"/>
      <c r="H145" s="1"/>
      <c r="I145" s="3"/>
      <c r="J145" s="4"/>
      <c r="K145" s="1"/>
      <c r="L145" s="62"/>
      <c r="M145" s="72"/>
      <c r="N145" s="91"/>
      <c r="O145" s="6"/>
      <c r="P145" s="6"/>
      <c r="Q145" s="6"/>
    </row>
    <row r="146" spans="1:17" s="7" customFormat="1" ht="12.75" customHeight="1" x14ac:dyDescent="0.25">
      <c r="A146" s="1"/>
      <c r="B146" s="1"/>
      <c r="C146" s="1"/>
      <c r="D146" s="1"/>
      <c r="E146" s="2"/>
      <c r="F146" s="3"/>
      <c r="G146" s="1"/>
      <c r="H146" s="1"/>
      <c r="I146" s="3"/>
      <c r="J146" s="4"/>
      <c r="K146" s="1"/>
      <c r="L146" s="62"/>
      <c r="M146" s="72"/>
      <c r="N146" s="91"/>
      <c r="O146" s="6"/>
      <c r="P146" s="6"/>
      <c r="Q146" s="6"/>
    </row>
    <row r="147" spans="1:17" s="7" customFormat="1" ht="12.75" customHeight="1" x14ac:dyDescent="0.25">
      <c r="A147" s="1"/>
      <c r="B147" s="1"/>
      <c r="C147" s="1"/>
      <c r="D147" s="1"/>
      <c r="E147" s="2"/>
      <c r="F147" s="3"/>
      <c r="G147" s="1"/>
      <c r="H147" s="1"/>
      <c r="I147" s="3"/>
      <c r="J147" s="4"/>
      <c r="K147" s="1"/>
      <c r="L147" s="62"/>
      <c r="M147" s="72"/>
      <c r="N147" s="91"/>
      <c r="O147" s="6"/>
      <c r="P147" s="6"/>
      <c r="Q147" s="6"/>
    </row>
    <row r="148" spans="1:17" s="7" customFormat="1" ht="12.75" customHeight="1" x14ac:dyDescent="0.25">
      <c r="A148" s="1"/>
      <c r="B148" s="1"/>
      <c r="C148" s="1"/>
      <c r="D148" s="1"/>
      <c r="E148" s="2"/>
      <c r="F148" s="3"/>
      <c r="G148" s="1"/>
      <c r="H148" s="1"/>
      <c r="I148" s="3"/>
      <c r="J148" s="4"/>
      <c r="K148" s="1"/>
      <c r="L148" s="62"/>
      <c r="M148" s="72"/>
      <c r="N148" s="91"/>
      <c r="O148" s="6"/>
      <c r="P148" s="6"/>
      <c r="Q148" s="6"/>
    </row>
    <row r="149" spans="1:17" s="7" customFormat="1" ht="12.75" customHeight="1" x14ac:dyDescent="0.25">
      <c r="A149" s="1"/>
      <c r="B149" s="1"/>
      <c r="C149" s="1"/>
      <c r="D149" s="1"/>
      <c r="E149" s="2"/>
      <c r="F149" s="3"/>
      <c r="G149" s="1"/>
      <c r="H149" s="1"/>
      <c r="I149" s="3"/>
      <c r="J149" s="4"/>
      <c r="K149" s="1"/>
      <c r="L149" s="62"/>
      <c r="M149" s="72"/>
      <c r="N149" s="91"/>
      <c r="O149" s="6"/>
      <c r="P149" s="6"/>
      <c r="Q149" s="6"/>
    </row>
    <row r="150" spans="1:17" s="7" customFormat="1" ht="12.75" customHeight="1" x14ac:dyDescent="0.25">
      <c r="A150" s="1"/>
      <c r="B150" s="1"/>
      <c r="C150" s="1"/>
      <c r="D150" s="1"/>
      <c r="E150" s="2"/>
      <c r="F150" s="3"/>
      <c r="G150" s="1"/>
      <c r="H150" s="1"/>
      <c r="I150" s="3"/>
      <c r="J150" s="4"/>
      <c r="K150" s="1"/>
      <c r="L150" s="62"/>
      <c r="M150" s="72"/>
      <c r="N150" s="91"/>
      <c r="O150" s="6"/>
      <c r="P150" s="6"/>
      <c r="Q150" s="6"/>
    </row>
    <row r="151" spans="1:17" s="7" customFormat="1" ht="12.75" customHeight="1" x14ac:dyDescent="0.25">
      <c r="A151" s="1"/>
      <c r="B151" s="1"/>
      <c r="C151" s="1"/>
      <c r="D151" s="1"/>
      <c r="E151" s="2"/>
      <c r="F151" s="3"/>
      <c r="G151" s="1"/>
      <c r="H151" s="1"/>
      <c r="I151" s="3"/>
      <c r="J151" s="4"/>
      <c r="K151" s="1"/>
      <c r="L151" s="62"/>
      <c r="M151" s="72"/>
      <c r="N151" s="91"/>
      <c r="O151" s="6"/>
      <c r="P151" s="6"/>
      <c r="Q151" s="6"/>
    </row>
  </sheetData>
  <pageMargins left="0.7" right="0.7" top="0.75" bottom="0.75" header="0.3" footer="0.3"/>
  <pageSetup orientation="portrait" horizontalDpi="4294967293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W151"/>
  <sheetViews>
    <sheetView showGridLines="0" topLeftCell="A37" workbookViewId="0">
      <selection activeCell="N75" sqref="N75"/>
    </sheetView>
  </sheetViews>
  <sheetFormatPr defaultColWidth="12.5703125" defaultRowHeight="15.75" x14ac:dyDescent="0.25"/>
  <cols>
    <col min="1" max="4" width="12.5703125" style="1"/>
    <col min="5" max="5" width="86.42578125" style="2" customWidth="1"/>
    <col min="6" max="6" width="4.5703125" style="3" bestFit="1" customWidth="1"/>
    <col min="7" max="7" width="6.85546875" style="1" bestFit="1" customWidth="1"/>
    <col min="8" max="8" width="12.5703125" style="1"/>
    <col min="9" max="9" width="0" style="3" hidden="1" customWidth="1"/>
    <col min="10" max="10" width="12.5703125" style="4"/>
    <col min="11" max="11" width="12.5703125" style="1"/>
    <col min="12" max="12" width="12.5703125" style="62"/>
    <col min="13" max="13" width="38.28515625" style="72" bestFit="1" customWidth="1"/>
    <col min="14" max="14" width="12.5703125" style="65"/>
    <col min="15" max="17" width="12.5703125" style="6"/>
    <col min="18" max="20" width="12.5703125" style="7"/>
    <col min="21" max="16384" width="12.5703125" style="3"/>
  </cols>
  <sheetData>
    <row r="1" spans="1:17" s="7" customFormat="1" ht="12.75" customHeight="1" x14ac:dyDescent="0.25">
      <c r="A1" s="1"/>
      <c r="B1" s="1"/>
      <c r="C1" s="1"/>
      <c r="D1" s="1"/>
      <c r="E1" s="2"/>
      <c r="F1" s="3"/>
      <c r="G1" s="1"/>
      <c r="H1" s="1"/>
      <c r="I1" s="3"/>
      <c r="J1" s="4"/>
      <c r="K1" s="1"/>
      <c r="L1" s="81"/>
      <c r="M1" s="82" t="s">
        <v>96</v>
      </c>
      <c r="N1" s="65">
        <v>1.0249999999999999</v>
      </c>
      <c r="O1" s="6"/>
      <c r="P1" s="6"/>
      <c r="Q1" s="6"/>
    </row>
    <row r="2" spans="1:17" s="7" customFormat="1" ht="12.75" customHeight="1" x14ac:dyDescent="0.25">
      <c r="A2" s="1"/>
      <c r="B2" s="1"/>
      <c r="C2" s="1"/>
      <c r="D2" s="1"/>
      <c r="E2" s="2"/>
      <c r="F2" s="3"/>
      <c r="G2" s="1"/>
      <c r="H2" s="1"/>
      <c r="I2" s="3"/>
      <c r="J2" s="4"/>
      <c r="K2" s="1"/>
      <c r="L2" s="81" t="s">
        <v>137</v>
      </c>
      <c r="M2" s="73" t="s">
        <v>138</v>
      </c>
      <c r="N2" s="83"/>
      <c r="O2" s="6"/>
      <c r="P2" s="6"/>
      <c r="Q2" s="6"/>
    </row>
    <row r="3" spans="1:17" s="13" customFormat="1" ht="18.75" customHeight="1" x14ac:dyDescent="0.3">
      <c r="A3" s="8" t="s">
        <v>90</v>
      </c>
      <c r="B3" s="9"/>
      <c r="C3" s="9"/>
      <c r="D3" s="9"/>
      <c r="E3" s="10"/>
      <c r="F3" s="11"/>
      <c r="G3" s="9"/>
      <c r="H3" s="9"/>
      <c r="I3" s="11"/>
      <c r="J3" s="12"/>
      <c r="K3" s="9"/>
      <c r="L3" s="63"/>
      <c r="M3" s="74"/>
      <c r="N3" s="64"/>
      <c r="O3" s="14"/>
      <c r="P3" s="14"/>
      <c r="Q3" s="14"/>
    </row>
    <row r="4" spans="1:17" s="13" customFormat="1" ht="18.75" customHeight="1" x14ac:dyDescent="0.25">
      <c r="A4" s="9"/>
      <c r="B4" s="9"/>
      <c r="C4" s="9"/>
      <c r="D4" s="9"/>
      <c r="E4" s="10"/>
      <c r="F4" s="11"/>
      <c r="G4" s="9"/>
      <c r="H4" s="9"/>
      <c r="I4" s="11"/>
      <c r="J4" s="12"/>
      <c r="K4" s="9"/>
      <c r="L4" s="63"/>
      <c r="M4" s="74"/>
      <c r="N4" s="64"/>
      <c r="O4" s="14"/>
      <c r="P4" s="14"/>
      <c r="Q4" s="14"/>
    </row>
    <row r="5" spans="1:17" s="13" customFormat="1" ht="18.75" customHeight="1" x14ac:dyDescent="0.25">
      <c r="A5" s="10" t="s">
        <v>3</v>
      </c>
      <c r="B5" s="9"/>
      <c r="C5" s="9"/>
      <c r="D5" s="9"/>
      <c r="E5" s="10"/>
      <c r="F5" s="11"/>
      <c r="G5" s="9"/>
      <c r="H5" s="9"/>
      <c r="I5" s="11"/>
      <c r="J5" s="12"/>
      <c r="K5" s="9"/>
      <c r="L5" s="64"/>
      <c r="M5" s="74"/>
      <c r="N5" s="64"/>
      <c r="O5" s="14"/>
      <c r="P5" s="14"/>
      <c r="Q5" s="14"/>
    </row>
    <row r="6" spans="1:17" s="13" customFormat="1" ht="18.75" customHeight="1" x14ac:dyDescent="0.25">
      <c r="A6" s="9"/>
      <c r="B6" s="9"/>
      <c r="C6" s="9"/>
      <c r="D6" s="9"/>
      <c r="E6" s="10"/>
      <c r="F6" s="11"/>
      <c r="G6" s="9" t="s">
        <v>133</v>
      </c>
      <c r="H6" s="9" t="s">
        <v>135</v>
      </c>
      <c r="I6" s="11"/>
      <c r="J6" s="12" t="s">
        <v>4</v>
      </c>
      <c r="K6" s="9"/>
      <c r="L6" s="63"/>
      <c r="M6" s="74"/>
      <c r="N6" s="64"/>
      <c r="O6" s="14"/>
      <c r="P6" s="14"/>
      <c r="Q6" s="14"/>
    </row>
    <row r="7" spans="1:17" s="13" customFormat="1" ht="18.75" customHeight="1" x14ac:dyDescent="0.25">
      <c r="A7" s="9" t="s">
        <v>5</v>
      </c>
      <c r="B7" s="9" t="s">
        <v>6</v>
      </c>
      <c r="C7" s="9" t="s">
        <v>7</v>
      </c>
      <c r="D7" s="9" t="s">
        <v>8</v>
      </c>
      <c r="E7" s="10" t="s">
        <v>9</v>
      </c>
      <c r="F7" s="9" t="s">
        <v>10</v>
      </c>
      <c r="G7" s="9" t="s">
        <v>134</v>
      </c>
      <c r="H7" s="9" t="s">
        <v>134</v>
      </c>
      <c r="I7" s="11"/>
      <c r="J7" s="12" t="s">
        <v>12</v>
      </c>
      <c r="K7" s="9"/>
      <c r="L7" s="63"/>
      <c r="M7" s="74"/>
      <c r="N7" s="64"/>
      <c r="O7" s="14"/>
      <c r="P7" s="14"/>
      <c r="Q7" s="14"/>
    </row>
    <row r="8" spans="1:17" s="7" customFormat="1" ht="26.25" customHeight="1" x14ac:dyDescent="0.25">
      <c r="A8" s="1" t="s">
        <v>13</v>
      </c>
      <c r="B8" s="1">
        <v>2</v>
      </c>
      <c r="C8" s="1" t="s">
        <v>14</v>
      </c>
      <c r="D8" s="1" t="s">
        <v>15</v>
      </c>
      <c r="E8" s="2" t="s">
        <v>16</v>
      </c>
      <c r="F8" s="3">
        <v>275</v>
      </c>
      <c r="G8" s="1">
        <v>6</v>
      </c>
      <c r="H8" s="1" t="s">
        <v>116</v>
      </c>
      <c r="I8" s="3"/>
      <c r="J8" s="4">
        <f>ROUND('2020'!J8*1.025,2)</f>
        <v>42.72</v>
      </c>
      <c r="K8" s="15"/>
      <c r="L8" s="62" t="s">
        <v>15</v>
      </c>
      <c r="M8" s="68" t="s">
        <v>16</v>
      </c>
      <c r="N8" s="78">
        <f>ROUND(VLOOKUP(D8,Rates2020,3,0)*IncrPerc2021,2)</f>
        <v>42.72</v>
      </c>
      <c r="O8" s="6"/>
      <c r="P8" s="95">
        <f>N8*1.025</f>
        <v>43.787999999999997</v>
      </c>
      <c r="Q8" s="6"/>
    </row>
    <row r="9" spans="1:17" s="7" customFormat="1" ht="16.5" customHeight="1" x14ac:dyDescent="0.25">
      <c r="A9" s="1"/>
      <c r="B9" s="1"/>
      <c r="C9" s="1"/>
      <c r="D9" s="1"/>
      <c r="E9" s="2" t="s">
        <v>17</v>
      </c>
      <c r="F9" s="3"/>
      <c r="G9" s="1"/>
      <c r="H9" s="1"/>
      <c r="I9" s="3"/>
      <c r="J9" s="4"/>
      <c r="K9" s="15"/>
      <c r="L9" s="62"/>
      <c r="M9" s="72"/>
      <c r="N9" s="84"/>
      <c r="O9" s="6"/>
      <c r="P9" s="95">
        <f t="shared" ref="P9:P18" si="0">N9*1.025</f>
        <v>0</v>
      </c>
      <c r="Q9" s="6"/>
    </row>
    <row r="10" spans="1:17" s="7" customFormat="1" ht="16.5" customHeight="1" x14ac:dyDescent="0.25">
      <c r="A10" s="1"/>
      <c r="B10" s="1"/>
      <c r="C10" s="1"/>
      <c r="D10" s="1"/>
      <c r="E10" s="2" t="s">
        <v>18</v>
      </c>
      <c r="F10" s="3"/>
      <c r="G10" s="1"/>
      <c r="H10" s="1"/>
      <c r="I10" s="3"/>
      <c r="J10" s="4"/>
      <c r="K10" s="15"/>
      <c r="L10" s="66"/>
      <c r="M10" s="68"/>
      <c r="N10" s="85"/>
      <c r="O10" s="6"/>
      <c r="P10" s="95">
        <f t="shared" si="0"/>
        <v>0</v>
      </c>
      <c r="Q10" s="6"/>
    </row>
    <row r="11" spans="1:17" s="7" customFormat="1" ht="16.5" customHeight="1" x14ac:dyDescent="0.25">
      <c r="A11" s="1"/>
      <c r="B11" s="1"/>
      <c r="C11" s="1"/>
      <c r="D11" s="1"/>
      <c r="E11" s="2"/>
      <c r="F11" s="3"/>
      <c r="G11" s="1"/>
      <c r="H11" s="1"/>
      <c r="I11" s="3"/>
      <c r="J11" s="4"/>
      <c r="K11" s="15"/>
      <c r="L11" s="66"/>
      <c r="M11" s="68"/>
      <c r="N11" s="85"/>
      <c r="O11" s="6"/>
      <c r="P11" s="95">
        <f t="shared" si="0"/>
        <v>0</v>
      </c>
      <c r="Q11" s="6"/>
    </row>
    <row r="12" spans="1:17" s="7" customFormat="1" ht="16.5" customHeight="1" x14ac:dyDescent="0.25">
      <c r="A12" s="1" t="s">
        <v>13</v>
      </c>
      <c r="B12" s="1">
        <v>2</v>
      </c>
      <c r="C12" s="1" t="s">
        <v>14</v>
      </c>
      <c r="D12" s="1" t="s">
        <v>19</v>
      </c>
      <c r="E12" s="2" t="s">
        <v>20</v>
      </c>
      <c r="F12" s="3">
        <v>285</v>
      </c>
      <c r="G12" s="1">
        <v>6</v>
      </c>
      <c r="H12" s="1" t="s">
        <v>117</v>
      </c>
      <c r="I12" s="3"/>
      <c r="J12" s="4">
        <f>ROUND('2020'!J12*1.025,2)</f>
        <v>41.44</v>
      </c>
      <c r="K12" s="15"/>
      <c r="L12" s="62" t="s">
        <v>19</v>
      </c>
      <c r="M12" s="68" t="s">
        <v>20</v>
      </c>
      <c r="N12" s="78">
        <f>ROUND(VLOOKUP(D12,Rates2020,3,0)*IncrPerc2021,2)</f>
        <v>41.44</v>
      </c>
      <c r="O12" s="6"/>
      <c r="P12" s="95">
        <f t="shared" si="0"/>
        <v>42.475999999999992</v>
      </c>
      <c r="Q12" s="6"/>
    </row>
    <row r="13" spans="1:17" s="7" customFormat="1" ht="16.5" customHeight="1" x14ac:dyDescent="0.25">
      <c r="A13" s="1"/>
      <c r="B13" s="1"/>
      <c r="C13" s="1"/>
      <c r="D13" s="1"/>
      <c r="E13" s="2" t="s">
        <v>21</v>
      </c>
      <c r="F13" s="3"/>
      <c r="G13" s="1"/>
      <c r="H13" s="1"/>
      <c r="I13" s="3"/>
      <c r="J13" s="4"/>
      <c r="K13" s="15"/>
      <c r="L13" s="86"/>
      <c r="M13" s="75"/>
      <c r="N13" s="85"/>
      <c r="O13" s="6"/>
      <c r="P13" s="95">
        <f t="shared" si="0"/>
        <v>0</v>
      </c>
      <c r="Q13" s="6"/>
    </row>
    <row r="14" spans="1:17" s="7" customFormat="1" ht="16.5" customHeight="1" x14ac:dyDescent="0.25">
      <c r="A14" s="1"/>
      <c r="B14" s="1"/>
      <c r="C14" s="1"/>
      <c r="D14" s="1"/>
      <c r="E14" s="2" t="s">
        <v>22</v>
      </c>
      <c r="F14" s="3"/>
      <c r="G14" s="1"/>
      <c r="H14" s="1"/>
      <c r="I14" s="3"/>
      <c r="J14" s="4"/>
      <c r="K14" s="15"/>
      <c r="L14" s="86"/>
      <c r="M14" s="75"/>
      <c r="N14" s="85"/>
      <c r="O14" s="6"/>
      <c r="P14" s="95">
        <f t="shared" si="0"/>
        <v>0</v>
      </c>
      <c r="Q14" s="6"/>
    </row>
    <row r="15" spans="1:17" s="7" customFormat="1" ht="16.5" customHeight="1" x14ac:dyDescent="0.25">
      <c r="A15" s="1"/>
      <c r="B15" s="1"/>
      <c r="C15" s="1"/>
      <c r="D15" s="1"/>
      <c r="E15" s="2" t="s">
        <v>23</v>
      </c>
      <c r="F15" s="3"/>
      <c r="G15" s="1"/>
      <c r="H15" s="1"/>
      <c r="I15" s="3"/>
      <c r="J15" s="4"/>
      <c r="K15" s="15"/>
      <c r="L15" s="86"/>
      <c r="M15" s="75"/>
      <c r="N15" s="85"/>
      <c r="O15" s="6"/>
      <c r="P15" s="95">
        <f t="shared" si="0"/>
        <v>0</v>
      </c>
      <c r="Q15" s="6"/>
    </row>
    <row r="16" spans="1:17" s="7" customFormat="1" ht="16.5" customHeight="1" x14ac:dyDescent="0.25">
      <c r="A16" s="1"/>
      <c r="B16" s="1"/>
      <c r="C16" s="1"/>
      <c r="D16" s="1"/>
      <c r="E16" s="2"/>
      <c r="F16" s="3"/>
      <c r="G16" s="1"/>
      <c r="H16" s="1"/>
      <c r="I16" s="3"/>
      <c r="J16" s="4"/>
      <c r="K16" s="15"/>
      <c r="L16" s="86"/>
      <c r="M16" s="75"/>
      <c r="N16" s="85"/>
      <c r="O16" s="6"/>
      <c r="P16" s="95">
        <f t="shared" si="0"/>
        <v>0</v>
      </c>
      <c r="Q16" s="6"/>
    </row>
    <row r="17" spans="1:23" ht="16.5" customHeight="1" x14ac:dyDescent="0.25">
      <c r="A17" s="1" t="s">
        <v>13</v>
      </c>
      <c r="B17" s="1">
        <v>2</v>
      </c>
      <c r="C17" s="1" t="s">
        <v>14</v>
      </c>
      <c r="D17" s="1" t="s">
        <v>24</v>
      </c>
      <c r="E17" s="2" t="s">
        <v>25</v>
      </c>
      <c r="F17" s="3">
        <v>255</v>
      </c>
      <c r="G17" s="1">
        <v>5</v>
      </c>
      <c r="H17" s="1" t="s">
        <v>118</v>
      </c>
      <c r="J17" s="4">
        <f>ROUND('2020'!J17*1.025,2)</f>
        <v>40.32</v>
      </c>
      <c r="K17" s="15"/>
      <c r="L17" s="62" t="s">
        <v>24</v>
      </c>
      <c r="M17" s="68" t="s">
        <v>25</v>
      </c>
      <c r="N17" s="78">
        <f>ROUND(VLOOKUP(D17,Rates2020,3,0)*IncrPerc2021,2)</f>
        <v>40.32</v>
      </c>
      <c r="P17" s="95">
        <f t="shared" si="0"/>
        <v>41.327999999999996</v>
      </c>
    </row>
    <row r="18" spans="1:23" ht="16.5" customHeight="1" x14ac:dyDescent="0.25">
      <c r="E18" s="2" t="s">
        <v>26</v>
      </c>
      <c r="K18" s="15"/>
      <c r="L18" s="86"/>
      <c r="M18" s="75"/>
      <c r="N18" s="85"/>
      <c r="P18" s="95">
        <f t="shared" si="0"/>
        <v>0</v>
      </c>
    </row>
    <row r="19" spans="1:23" ht="16.5" customHeight="1" x14ac:dyDescent="0.25">
      <c r="E19" s="2" t="s">
        <v>27</v>
      </c>
      <c r="K19" s="15"/>
      <c r="L19" s="86"/>
      <c r="M19" s="75"/>
      <c r="N19" s="85"/>
    </row>
    <row r="20" spans="1:23" ht="16.5" customHeight="1" x14ac:dyDescent="0.25">
      <c r="E20" s="2" t="s">
        <v>28</v>
      </c>
      <c r="K20" s="15"/>
      <c r="L20" s="86"/>
      <c r="M20" s="75"/>
      <c r="N20" s="85"/>
    </row>
    <row r="21" spans="1:23" ht="16.5" customHeight="1" x14ac:dyDescent="0.25">
      <c r="E21" s="2" t="s">
        <v>29</v>
      </c>
      <c r="K21" s="15"/>
      <c r="L21" s="86"/>
      <c r="M21" s="75"/>
      <c r="N21" s="85"/>
    </row>
    <row r="22" spans="1:23" ht="16.5" customHeight="1" x14ac:dyDescent="0.25">
      <c r="E22" s="2" t="s">
        <v>30</v>
      </c>
      <c r="K22" s="15"/>
      <c r="L22" s="86"/>
      <c r="M22" s="75"/>
      <c r="N22" s="85"/>
    </row>
    <row r="23" spans="1:23" ht="16.5" customHeight="1" x14ac:dyDescent="0.25">
      <c r="C23" s="2"/>
      <c r="E23" s="2" t="s">
        <v>31</v>
      </c>
      <c r="F23" s="2"/>
      <c r="K23" s="2"/>
      <c r="L23" s="86"/>
      <c r="M23" s="75"/>
      <c r="N23" s="85"/>
      <c r="O23" s="16"/>
      <c r="P23" s="16"/>
      <c r="Q23" s="16"/>
    </row>
    <row r="24" spans="1:23" ht="16.5" customHeight="1" x14ac:dyDescent="0.25">
      <c r="C24" s="2"/>
      <c r="E24" s="2" t="s">
        <v>32</v>
      </c>
      <c r="F24" s="2"/>
      <c r="K24" s="2"/>
      <c r="L24" s="86"/>
      <c r="M24" s="75"/>
      <c r="N24" s="85"/>
      <c r="O24" s="16"/>
      <c r="P24" s="16"/>
      <c r="Q24" s="16"/>
    </row>
    <row r="25" spans="1:23" ht="16.5" customHeight="1" x14ac:dyDescent="0.25">
      <c r="C25" s="2"/>
      <c r="F25" s="2"/>
      <c r="K25" s="2"/>
      <c r="L25" s="86"/>
      <c r="M25" s="75"/>
      <c r="N25" s="85"/>
      <c r="O25" s="16"/>
      <c r="P25" s="16"/>
      <c r="Q25" s="16"/>
    </row>
    <row r="26" spans="1:23" ht="16.5" customHeight="1" x14ac:dyDescent="0.25">
      <c r="A26" s="1" t="s">
        <v>13</v>
      </c>
      <c r="B26" s="1">
        <v>2</v>
      </c>
      <c r="C26" s="1" t="s">
        <v>14</v>
      </c>
      <c r="D26" s="1" t="s">
        <v>33</v>
      </c>
      <c r="E26" s="2" t="s">
        <v>34</v>
      </c>
      <c r="F26" s="3">
        <v>270</v>
      </c>
      <c r="G26" s="1">
        <v>5</v>
      </c>
      <c r="H26" s="1" t="s">
        <v>118</v>
      </c>
      <c r="J26" s="4">
        <f>ROUND('2020'!J26*1.025,2)</f>
        <v>40.32</v>
      </c>
      <c r="K26" s="15"/>
      <c r="L26" s="62" t="s">
        <v>33</v>
      </c>
      <c r="M26" s="68" t="s">
        <v>34</v>
      </c>
      <c r="N26" s="78">
        <f>ROUND(VLOOKUP(D26,Rates2020,3,0)*IncrPerc2021,2)</f>
        <v>40.32</v>
      </c>
    </row>
    <row r="27" spans="1:23" ht="16.5" customHeight="1" x14ac:dyDescent="0.25">
      <c r="E27" s="2" t="s">
        <v>35</v>
      </c>
      <c r="K27" s="17"/>
      <c r="L27" s="68"/>
      <c r="M27" s="68"/>
      <c r="N27" s="66"/>
    </row>
    <row r="28" spans="1:23" ht="16.5" customHeight="1" x14ac:dyDescent="0.25">
      <c r="E28" s="2" t="s">
        <v>36</v>
      </c>
      <c r="K28" s="17"/>
      <c r="L28" s="66"/>
      <c r="M28" s="68"/>
      <c r="N28" s="66"/>
    </row>
    <row r="29" spans="1:23" ht="16.5" customHeight="1" x14ac:dyDescent="0.25">
      <c r="E29" s="2" t="s">
        <v>37</v>
      </c>
      <c r="K29" s="17"/>
      <c r="L29" s="66"/>
      <c r="M29" s="68"/>
      <c r="N29" s="66"/>
    </row>
    <row r="30" spans="1:23" s="7" customFormat="1" ht="16.5" customHeight="1" x14ac:dyDescent="0.25">
      <c r="A30" s="1"/>
      <c r="B30" s="1"/>
      <c r="C30" s="1"/>
      <c r="D30" s="1"/>
      <c r="E30" s="2" t="s">
        <v>38</v>
      </c>
      <c r="F30" s="3"/>
      <c r="G30" s="1"/>
      <c r="H30" s="1"/>
      <c r="I30" s="3"/>
      <c r="J30" s="4"/>
      <c r="K30" s="17"/>
      <c r="L30" s="66"/>
      <c r="M30" s="68"/>
      <c r="N30" s="66"/>
      <c r="O30" s="6"/>
      <c r="P30" s="6"/>
      <c r="Q30" s="6"/>
      <c r="U30" s="3"/>
      <c r="V30" s="3"/>
      <c r="W30" s="3"/>
    </row>
    <row r="31" spans="1:23" s="7" customFormat="1" ht="16.5" customHeight="1" x14ac:dyDescent="0.25">
      <c r="A31" s="1"/>
      <c r="B31" s="1"/>
      <c r="C31" s="1"/>
      <c r="D31" s="1"/>
      <c r="E31" s="2"/>
      <c r="F31" s="3"/>
      <c r="G31" s="1"/>
      <c r="H31" s="1"/>
      <c r="I31" s="3"/>
      <c r="J31" s="4"/>
      <c r="K31" s="17"/>
      <c r="L31" s="66"/>
      <c r="M31" s="68"/>
      <c r="N31" s="66"/>
      <c r="O31" s="6"/>
      <c r="P31" s="6"/>
      <c r="Q31" s="6"/>
      <c r="U31" s="3"/>
      <c r="V31" s="3"/>
      <c r="W31" s="3"/>
    </row>
    <row r="32" spans="1:23" s="7" customFormat="1" ht="16.5" customHeight="1" x14ac:dyDescent="0.25">
      <c r="A32" s="1" t="s">
        <v>13</v>
      </c>
      <c r="B32" s="1">
        <v>2</v>
      </c>
      <c r="C32" s="1" t="s">
        <v>14</v>
      </c>
      <c r="D32" s="1" t="s">
        <v>39</v>
      </c>
      <c r="E32" s="2" t="s">
        <v>40</v>
      </c>
      <c r="F32" s="3">
        <v>265</v>
      </c>
      <c r="G32" s="1">
        <v>5</v>
      </c>
      <c r="H32" s="1" t="s">
        <v>119</v>
      </c>
      <c r="I32" s="3"/>
      <c r="J32" s="4">
        <f>ROUND('2020'!J32*1.025,2)</f>
        <v>47.07</v>
      </c>
      <c r="K32" s="15"/>
      <c r="L32" s="62" t="s">
        <v>39</v>
      </c>
      <c r="M32" s="68" t="s">
        <v>40</v>
      </c>
      <c r="N32" s="78">
        <f>ROUND(VLOOKUP(D32,Rates2020,3,0)*IncrPerc2021,2)</f>
        <v>47.07</v>
      </c>
      <c r="O32" s="6"/>
      <c r="P32" s="6"/>
      <c r="Q32" s="6"/>
      <c r="U32" s="3"/>
      <c r="V32" s="3"/>
      <c r="W32" s="3"/>
    </row>
    <row r="33" spans="1:23" s="7" customFormat="1" ht="16.5" customHeight="1" x14ac:dyDescent="0.25">
      <c r="A33" s="1"/>
      <c r="B33" s="1"/>
      <c r="C33" s="1"/>
      <c r="D33" s="1"/>
      <c r="E33" s="2"/>
      <c r="F33" s="3"/>
      <c r="G33" s="1"/>
      <c r="H33" s="1"/>
      <c r="I33" s="3"/>
      <c r="J33" s="4"/>
      <c r="K33" s="15"/>
      <c r="L33" s="66"/>
      <c r="M33" s="68"/>
      <c r="N33" s="66"/>
      <c r="O33" s="6"/>
      <c r="P33" s="6"/>
      <c r="Q33" s="6"/>
      <c r="U33" s="3"/>
      <c r="V33" s="3"/>
      <c r="W33" s="3"/>
    </row>
    <row r="34" spans="1:23" ht="16.5" customHeight="1" x14ac:dyDescent="0.25">
      <c r="A34" s="1" t="s">
        <v>13</v>
      </c>
      <c r="B34" s="1">
        <v>2</v>
      </c>
      <c r="C34" s="1" t="s">
        <v>14</v>
      </c>
      <c r="D34" s="1" t="s">
        <v>43</v>
      </c>
      <c r="E34" s="2" t="s">
        <v>44</v>
      </c>
      <c r="F34" s="3">
        <v>305</v>
      </c>
      <c r="G34" s="1">
        <v>6</v>
      </c>
      <c r="H34" s="1" t="s">
        <v>120</v>
      </c>
      <c r="J34" s="4">
        <f>ROUND('2020'!J34*1.025,2)</f>
        <v>48.52</v>
      </c>
      <c r="L34" s="62" t="s">
        <v>43</v>
      </c>
      <c r="M34" s="68" t="s">
        <v>44</v>
      </c>
      <c r="N34" s="78">
        <f>ROUND(VLOOKUP(D34,Rates2020,3,0)*IncrPerc2021,2)</f>
        <v>48.52</v>
      </c>
    </row>
    <row r="35" spans="1:23" ht="16.5" customHeight="1" x14ac:dyDescent="0.25"/>
    <row r="36" spans="1:23" ht="16.5" customHeight="1" x14ac:dyDescent="0.25">
      <c r="A36" s="1" t="s">
        <v>13</v>
      </c>
      <c r="B36" s="1">
        <v>2</v>
      </c>
      <c r="C36" s="1" t="s">
        <v>14</v>
      </c>
      <c r="D36" s="1" t="s">
        <v>45</v>
      </c>
      <c r="E36" s="2" t="s">
        <v>46</v>
      </c>
      <c r="F36" s="3">
        <v>305</v>
      </c>
      <c r="G36" s="1">
        <v>6</v>
      </c>
      <c r="H36" s="1" t="s">
        <v>121</v>
      </c>
      <c r="J36" s="4">
        <f>ROUND('2020'!J36*1.025,2)</f>
        <v>48.52</v>
      </c>
      <c r="L36" s="62" t="s">
        <v>45</v>
      </c>
      <c r="M36" s="68" t="s">
        <v>46</v>
      </c>
      <c r="N36" s="78">
        <f>ROUND(VLOOKUP(D36,Rates2020,3,0)*IncrPerc2021,2)</f>
        <v>48.52</v>
      </c>
    </row>
    <row r="37" spans="1:23" ht="16.5" customHeight="1" x14ac:dyDescent="0.25"/>
    <row r="38" spans="1:23" ht="16.5" customHeight="1" x14ac:dyDescent="0.25">
      <c r="C38" s="1" t="s">
        <v>47</v>
      </c>
    </row>
    <row r="39" spans="1:23" ht="16.5" customHeight="1" x14ac:dyDescent="0.25">
      <c r="A39" s="1" t="s">
        <v>13</v>
      </c>
      <c r="B39" s="1">
        <v>2</v>
      </c>
      <c r="C39" s="1" t="s">
        <v>14</v>
      </c>
      <c r="D39" s="1" t="s">
        <v>48</v>
      </c>
      <c r="E39" s="2" t="s">
        <v>49</v>
      </c>
      <c r="F39" s="3">
        <v>305</v>
      </c>
      <c r="G39" s="1">
        <v>6</v>
      </c>
      <c r="H39" s="1" t="s">
        <v>122</v>
      </c>
      <c r="J39" s="4">
        <f>ROUND('2020'!J39*1.025,2)</f>
        <v>44.98</v>
      </c>
      <c r="L39" s="62" t="s">
        <v>48</v>
      </c>
      <c r="M39" s="68" t="s">
        <v>49</v>
      </c>
      <c r="N39" s="78">
        <f>ROUND(VLOOKUP(D39,Rates2020,3,0)*IncrPerc2021,2)</f>
        <v>44.98</v>
      </c>
    </row>
    <row r="40" spans="1:23" ht="16.5" customHeight="1" x14ac:dyDescent="0.25">
      <c r="L40" s="69"/>
    </row>
    <row r="41" spans="1:23" ht="16.5" customHeight="1" x14ac:dyDescent="0.25">
      <c r="A41" s="1" t="s">
        <v>13</v>
      </c>
      <c r="B41" s="1">
        <v>2</v>
      </c>
      <c r="C41" s="1" t="s">
        <v>14</v>
      </c>
      <c r="D41" s="1" t="s">
        <v>50</v>
      </c>
      <c r="E41" s="2" t="s">
        <v>51</v>
      </c>
      <c r="F41" s="3">
        <v>305</v>
      </c>
      <c r="G41" s="1">
        <v>6</v>
      </c>
      <c r="J41" s="4">
        <f>ROUND('2020'!J41*1.025,2)</f>
        <v>44.98</v>
      </c>
      <c r="L41" s="62" t="s">
        <v>50</v>
      </c>
      <c r="M41" s="68" t="s">
        <v>51</v>
      </c>
      <c r="N41" s="78">
        <f>ROUND(VLOOKUP(D41,Rates2020,3,0)*IncrPerc2021,2)</f>
        <v>44.98</v>
      </c>
    </row>
    <row r="42" spans="1:23" ht="16.5" customHeight="1" x14ac:dyDescent="0.25">
      <c r="L42" s="69"/>
    </row>
    <row r="43" spans="1:23" ht="16.5" customHeight="1" x14ac:dyDescent="0.25">
      <c r="E43" s="2" t="s">
        <v>92</v>
      </c>
      <c r="K43" s="15"/>
      <c r="L43" s="69"/>
    </row>
    <row r="44" spans="1:23" ht="16.5" customHeight="1" x14ac:dyDescent="0.25">
      <c r="K44" s="15"/>
      <c r="L44" s="69"/>
    </row>
    <row r="45" spans="1:23" ht="16.5" customHeight="1" x14ac:dyDescent="0.25">
      <c r="K45" s="15"/>
      <c r="L45" s="69"/>
    </row>
    <row r="46" spans="1:23" ht="16.5" customHeight="1" x14ac:dyDescent="0.25">
      <c r="K46" s="15"/>
      <c r="L46" s="69"/>
    </row>
    <row r="47" spans="1:23" ht="16.5" customHeight="1" x14ac:dyDescent="0.25">
      <c r="K47" s="15"/>
      <c r="L47" s="69"/>
    </row>
    <row r="48" spans="1:23" ht="16.5" customHeight="1" x14ac:dyDescent="0.25"/>
    <row r="49" spans="1:20" ht="16.5" customHeight="1" x14ac:dyDescent="0.25"/>
    <row r="50" spans="1:20" s="11" customFormat="1" ht="16.5" customHeight="1" x14ac:dyDescent="0.25">
      <c r="A50" s="10" t="s">
        <v>55</v>
      </c>
      <c r="B50" s="9"/>
      <c r="C50" s="9"/>
      <c r="D50" s="9"/>
      <c r="E50" s="10"/>
      <c r="G50" s="9"/>
      <c r="H50" s="9"/>
      <c r="J50" s="4"/>
      <c r="K50" s="9"/>
      <c r="L50" s="63"/>
      <c r="M50" s="74"/>
      <c r="N50" s="64"/>
      <c r="O50" s="14"/>
      <c r="P50" s="14"/>
      <c r="Q50" s="14"/>
      <c r="R50" s="13"/>
      <c r="S50" s="13"/>
      <c r="T50" s="13"/>
    </row>
    <row r="51" spans="1:20" s="11" customFormat="1" ht="16.5" customHeight="1" x14ac:dyDescent="0.25">
      <c r="A51" s="9"/>
      <c r="B51" s="9"/>
      <c r="C51" s="9"/>
      <c r="D51" s="9"/>
      <c r="E51" s="10"/>
      <c r="G51" s="9" t="s">
        <v>133</v>
      </c>
      <c r="H51" s="9" t="s">
        <v>136</v>
      </c>
      <c r="J51" s="12" t="s">
        <v>4</v>
      </c>
      <c r="K51" s="9"/>
      <c r="L51" s="63"/>
      <c r="M51" s="74"/>
      <c r="N51" s="64"/>
      <c r="O51" s="14"/>
      <c r="P51" s="14"/>
      <c r="Q51" s="14"/>
      <c r="R51" s="13"/>
      <c r="S51" s="13"/>
      <c r="T51" s="13"/>
    </row>
    <row r="52" spans="1:20" s="11" customFormat="1" ht="16.5" customHeight="1" x14ac:dyDescent="0.25">
      <c r="A52" s="9" t="s">
        <v>5</v>
      </c>
      <c r="B52" s="9" t="s">
        <v>6</v>
      </c>
      <c r="C52" s="9" t="s">
        <v>7</v>
      </c>
      <c r="D52" s="9" t="s">
        <v>8</v>
      </c>
      <c r="E52" s="10" t="s">
        <v>9</v>
      </c>
      <c r="F52" s="9" t="s">
        <v>10</v>
      </c>
      <c r="G52" s="9" t="s">
        <v>134</v>
      </c>
      <c r="H52" s="9" t="s">
        <v>134</v>
      </c>
      <c r="J52" s="12" t="s">
        <v>12</v>
      </c>
      <c r="K52" s="9"/>
      <c r="L52" s="63"/>
      <c r="M52" s="74"/>
      <c r="N52" s="64"/>
      <c r="O52" s="14"/>
      <c r="P52" s="14"/>
      <c r="Q52" s="14"/>
      <c r="R52" s="13"/>
      <c r="S52" s="13"/>
      <c r="T52" s="13"/>
    </row>
    <row r="53" spans="1:20" ht="16.5" customHeight="1" x14ac:dyDescent="0.25">
      <c r="A53" s="1" t="s">
        <v>13</v>
      </c>
      <c r="B53" s="1">
        <v>2</v>
      </c>
      <c r="C53" s="1" t="s">
        <v>14</v>
      </c>
      <c r="D53" s="1" t="s">
        <v>56</v>
      </c>
      <c r="E53" s="2" t="s">
        <v>57</v>
      </c>
      <c r="F53" s="3">
        <v>363</v>
      </c>
      <c r="G53" s="1">
        <v>8</v>
      </c>
      <c r="H53" s="1" t="s">
        <v>124</v>
      </c>
      <c r="J53" s="4">
        <f>ROUND('2020'!J53*1.025,2)</f>
        <v>47</v>
      </c>
      <c r="K53" s="3"/>
      <c r="L53" s="62" t="s">
        <v>56</v>
      </c>
      <c r="M53" s="68" t="s">
        <v>57</v>
      </c>
      <c r="N53" s="78">
        <f>ROUND(VLOOKUP(D53,Rates2020,3,0)*IncrPerc2021,2)</f>
        <v>47</v>
      </c>
      <c r="P53" s="7"/>
      <c r="Q53" s="7"/>
      <c r="S53" s="3"/>
      <c r="T53" s="3"/>
    </row>
    <row r="54" spans="1:20" ht="16.5" customHeight="1" x14ac:dyDescent="0.25">
      <c r="K54" s="3"/>
      <c r="L54" s="65"/>
      <c r="M54" s="76"/>
      <c r="N54" s="70"/>
      <c r="P54" s="7"/>
      <c r="Q54" s="7"/>
      <c r="S54" s="3"/>
      <c r="T54" s="3"/>
    </row>
    <row r="55" spans="1:20" ht="16.5" customHeight="1" x14ac:dyDescent="0.25">
      <c r="A55" s="1" t="s">
        <v>13</v>
      </c>
      <c r="B55" s="1">
        <v>2</v>
      </c>
      <c r="C55" s="1" t="s">
        <v>14</v>
      </c>
      <c r="D55" s="1" t="s">
        <v>58</v>
      </c>
      <c r="E55" s="2" t="s">
        <v>59</v>
      </c>
      <c r="F55" s="3">
        <v>363</v>
      </c>
      <c r="G55" s="1">
        <v>8</v>
      </c>
      <c r="H55" s="1" t="s">
        <v>125</v>
      </c>
      <c r="J55" s="4">
        <f>ROUND('2020'!J55*1.025,2)</f>
        <v>43.97</v>
      </c>
      <c r="K55" s="3"/>
      <c r="L55" s="62" t="s">
        <v>58</v>
      </c>
      <c r="M55" s="68" t="s">
        <v>59</v>
      </c>
      <c r="N55" s="78">
        <f>ROUND(VLOOKUP(D55,Rates2020,3,0)*IncrPerc2021,2)</f>
        <v>43.97</v>
      </c>
      <c r="P55" s="7"/>
      <c r="Q55" s="7"/>
      <c r="S55" s="3"/>
      <c r="T55" s="3"/>
    </row>
    <row r="56" spans="1:20" ht="16.5" customHeight="1" x14ac:dyDescent="0.25">
      <c r="K56" s="3"/>
      <c r="L56" s="65"/>
      <c r="M56" s="76"/>
      <c r="N56" s="70"/>
      <c r="P56" s="7"/>
      <c r="Q56" s="7"/>
      <c r="S56" s="3"/>
      <c r="T56" s="3"/>
    </row>
    <row r="57" spans="1:20" ht="16.5" customHeight="1" x14ac:dyDescent="0.25">
      <c r="A57" s="1" t="s">
        <v>13</v>
      </c>
      <c r="B57" s="1">
        <v>2</v>
      </c>
      <c r="C57" s="1" t="s">
        <v>14</v>
      </c>
      <c r="D57" s="1" t="s">
        <v>60</v>
      </c>
      <c r="E57" s="2" t="s">
        <v>61</v>
      </c>
      <c r="F57" s="3">
        <v>348</v>
      </c>
      <c r="G57" s="1">
        <v>7</v>
      </c>
      <c r="H57" s="1" t="s">
        <v>126</v>
      </c>
      <c r="J57" s="4">
        <f>ROUND('2020'!J57*1.025,2)</f>
        <v>49.93</v>
      </c>
      <c r="K57" s="3"/>
      <c r="L57" s="62" t="s">
        <v>60</v>
      </c>
      <c r="M57" s="68" t="s">
        <v>61</v>
      </c>
      <c r="N57" s="78">
        <f>ROUND(VLOOKUP(D57,Rates2020,3,0)*IncrPerc2021,2)</f>
        <v>49.93</v>
      </c>
      <c r="P57" s="7"/>
      <c r="Q57" s="7"/>
      <c r="S57" s="3"/>
      <c r="T57" s="3"/>
    </row>
    <row r="58" spans="1:20" ht="16.5" customHeight="1" x14ac:dyDescent="0.25">
      <c r="K58" s="3"/>
      <c r="L58" s="65"/>
      <c r="M58" s="76"/>
      <c r="N58" s="70"/>
      <c r="P58" s="7"/>
      <c r="Q58" s="7"/>
      <c r="S58" s="3"/>
      <c r="T58" s="3"/>
    </row>
    <row r="59" spans="1:20" ht="16.5" customHeight="1" x14ac:dyDescent="0.25">
      <c r="A59" s="1" t="s">
        <v>13</v>
      </c>
      <c r="B59" s="1">
        <v>2</v>
      </c>
      <c r="C59" s="1" t="s">
        <v>14</v>
      </c>
      <c r="D59" s="1" t="s">
        <v>62</v>
      </c>
      <c r="E59" s="2" t="s">
        <v>63</v>
      </c>
      <c r="F59" s="3">
        <v>333</v>
      </c>
      <c r="G59" s="1">
        <v>7</v>
      </c>
      <c r="H59" s="1" t="s">
        <v>127</v>
      </c>
      <c r="J59" s="4">
        <f>ROUND('2020'!J59*1.025,2)</f>
        <v>42.74</v>
      </c>
      <c r="K59" s="3"/>
      <c r="L59" s="62" t="s">
        <v>62</v>
      </c>
      <c r="M59" s="68" t="s">
        <v>63</v>
      </c>
      <c r="N59" s="78">
        <f>ROUND(VLOOKUP(D59,Rates2020,3,0)*IncrPerc2021,2)</f>
        <v>42.74</v>
      </c>
      <c r="P59" s="7"/>
      <c r="Q59" s="7"/>
      <c r="S59" s="3"/>
      <c r="T59" s="3"/>
    </row>
    <row r="60" spans="1:20" ht="16.5" customHeight="1" x14ac:dyDescent="0.25">
      <c r="K60" s="3"/>
      <c r="L60" s="65"/>
      <c r="M60" s="76"/>
      <c r="N60" s="70"/>
      <c r="P60" s="7"/>
      <c r="Q60" s="7"/>
      <c r="S60" s="3"/>
      <c r="T60" s="3"/>
    </row>
    <row r="61" spans="1:20" ht="16.5" customHeight="1" x14ac:dyDescent="0.25">
      <c r="A61" s="1" t="s">
        <v>13</v>
      </c>
      <c r="B61" s="1">
        <v>2</v>
      </c>
      <c r="C61" s="1" t="s">
        <v>14</v>
      </c>
      <c r="D61" s="1" t="s">
        <v>64</v>
      </c>
      <c r="E61" s="2" t="s">
        <v>65</v>
      </c>
      <c r="F61" s="3">
        <v>348</v>
      </c>
      <c r="G61" s="1">
        <v>7</v>
      </c>
      <c r="H61" s="1" t="s">
        <v>128</v>
      </c>
      <c r="J61" s="4">
        <f>ROUND('2020'!J61*1.025,2)</f>
        <v>42.74</v>
      </c>
      <c r="K61" s="3"/>
      <c r="L61" s="62" t="s">
        <v>64</v>
      </c>
      <c r="M61" s="68" t="s">
        <v>65</v>
      </c>
      <c r="N61" s="78">
        <f>ROUND(VLOOKUP(D61,Rates2020,3,0)*IncrPerc2021,2)</f>
        <v>42.74</v>
      </c>
      <c r="P61" s="7"/>
      <c r="Q61" s="7"/>
      <c r="S61" s="3"/>
      <c r="T61" s="3"/>
    </row>
    <row r="62" spans="1:20" ht="16.5" customHeight="1" x14ac:dyDescent="0.25">
      <c r="K62" s="3"/>
      <c r="L62" s="65"/>
      <c r="M62" s="76"/>
      <c r="N62" s="70"/>
      <c r="P62" s="7"/>
      <c r="Q62" s="7"/>
      <c r="S62" s="3"/>
      <c r="T62" s="3"/>
    </row>
    <row r="63" spans="1:20" ht="16.5" customHeight="1" x14ac:dyDescent="0.25">
      <c r="A63" s="1" t="s">
        <v>13</v>
      </c>
      <c r="B63" s="1">
        <v>2</v>
      </c>
      <c r="C63" s="1" t="s">
        <v>14</v>
      </c>
      <c r="D63" s="1" t="s">
        <v>66</v>
      </c>
      <c r="E63" s="2" t="s">
        <v>67</v>
      </c>
      <c r="F63" s="3">
        <v>363</v>
      </c>
      <c r="G63" s="1">
        <v>8</v>
      </c>
      <c r="H63" s="1" t="s">
        <v>129</v>
      </c>
      <c r="J63" s="4">
        <f>ROUND('2020'!J63*1.025,2)</f>
        <v>50.74</v>
      </c>
      <c r="K63" s="3"/>
      <c r="L63" s="62" t="s">
        <v>66</v>
      </c>
      <c r="M63" s="68" t="s">
        <v>67</v>
      </c>
      <c r="N63" s="78">
        <f>ROUND(VLOOKUP(D63,Rates2020,3,0)*IncrPerc2021,2)</f>
        <v>50.74</v>
      </c>
      <c r="P63" s="7"/>
      <c r="Q63" s="7"/>
      <c r="S63" s="3"/>
      <c r="T63" s="3"/>
    </row>
    <row r="64" spans="1:20" ht="16.5" customHeight="1" x14ac:dyDescent="0.25">
      <c r="K64" s="3"/>
      <c r="L64" s="65"/>
      <c r="M64" s="76"/>
      <c r="N64" s="70"/>
      <c r="P64" s="7"/>
      <c r="Q64" s="7"/>
      <c r="S64" s="3"/>
      <c r="T64" s="3"/>
    </row>
    <row r="65" spans="1:20" ht="16.5" customHeight="1" x14ac:dyDescent="0.25">
      <c r="A65" s="1" t="s">
        <v>13</v>
      </c>
      <c r="B65" s="1">
        <v>2</v>
      </c>
      <c r="C65" s="1" t="s">
        <v>14</v>
      </c>
      <c r="D65" s="1" t="s">
        <v>68</v>
      </c>
      <c r="E65" s="2" t="s">
        <v>69</v>
      </c>
      <c r="F65" s="3">
        <v>363</v>
      </c>
      <c r="G65" s="1">
        <v>8</v>
      </c>
      <c r="H65" s="1" t="s">
        <v>130</v>
      </c>
      <c r="J65" s="4">
        <f>ROUND('2020'!J65*1.025,2)</f>
        <v>52.16</v>
      </c>
      <c r="K65" s="18"/>
      <c r="L65" s="62" t="s">
        <v>68</v>
      </c>
      <c r="M65" s="68" t="s">
        <v>69</v>
      </c>
      <c r="N65" s="78">
        <f>ROUND(VLOOKUP(D65,Rates2020,3,0)*IncrPerc2021,2)</f>
        <v>52.16</v>
      </c>
      <c r="P65" s="7"/>
      <c r="Q65" s="7"/>
      <c r="S65" s="3"/>
      <c r="T65" s="3"/>
    </row>
    <row r="66" spans="1:20" ht="16.5" customHeight="1" x14ac:dyDescent="0.25">
      <c r="K66" s="18"/>
      <c r="L66" s="65"/>
      <c r="M66" s="76"/>
      <c r="N66" s="70"/>
      <c r="P66" s="7"/>
      <c r="Q66" s="7"/>
      <c r="S66" s="3"/>
      <c r="T66" s="3"/>
    </row>
    <row r="67" spans="1:20" ht="16.5" customHeight="1" x14ac:dyDescent="0.25">
      <c r="A67" s="1" t="s">
        <v>13</v>
      </c>
      <c r="B67" s="1">
        <v>2</v>
      </c>
      <c r="C67" s="1" t="s">
        <v>14</v>
      </c>
      <c r="D67" s="1" t="s">
        <v>70</v>
      </c>
      <c r="E67" s="2" t="s">
        <v>71</v>
      </c>
      <c r="F67" s="3">
        <v>363</v>
      </c>
      <c r="G67" s="1">
        <v>8</v>
      </c>
      <c r="H67" s="1" t="s">
        <v>130</v>
      </c>
      <c r="J67" s="4">
        <f>ROUND('2020'!J67*1.025,2)</f>
        <v>52.16</v>
      </c>
      <c r="K67" s="18"/>
      <c r="L67" s="62" t="s">
        <v>70</v>
      </c>
      <c r="M67" s="68" t="s">
        <v>71</v>
      </c>
      <c r="N67" s="78">
        <f>ROUND(VLOOKUP(D67,Rates2020,3,0)*IncrPerc2021,2)</f>
        <v>52.16</v>
      </c>
      <c r="P67" s="7"/>
      <c r="Q67" s="7"/>
      <c r="S67" s="3"/>
      <c r="T67" s="3"/>
    </row>
    <row r="68" spans="1:20" ht="16.5" customHeight="1" x14ac:dyDescent="0.25">
      <c r="K68" s="18"/>
      <c r="L68" s="65"/>
      <c r="M68" s="76"/>
      <c r="N68" s="70"/>
      <c r="P68" s="7"/>
      <c r="Q68" s="7"/>
      <c r="S68" s="3"/>
      <c r="T68" s="3"/>
    </row>
    <row r="69" spans="1:20" ht="16.5" customHeight="1" x14ac:dyDescent="0.25">
      <c r="C69" s="1" t="s">
        <v>47</v>
      </c>
      <c r="K69" s="18"/>
      <c r="L69" s="65"/>
      <c r="M69" s="76"/>
      <c r="N69" s="70"/>
      <c r="P69" s="7"/>
      <c r="Q69" s="7"/>
      <c r="S69" s="3"/>
      <c r="T69" s="3"/>
    </row>
    <row r="70" spans="1:20" ht="16.5" customHeight="1" x14ac:dyDescent="0.25">
      <c r="K70" s="18"/>
      <c r="L70" s="65"/>
      <c r="M70" s="76"/>
      <c r="N70" s="70"/>
      <c r="P70" s="7"/>
      <c r="Q70" s="7"/>
      <c r="S70" s="3"/>
      <c r="T70" s="3"/>
    </row>
    <row r="71" spans="1:20" ht="16.5" customHeight="1" x14ac:dyDescent="0.25">
      <c r="A71" s="1" t="s">
        <v>13</v>
      </c>
      <c r="B71" s="1">
        <v>2</v>
      </c>
      <c r="C71" s="1" t="s">
        <v>14</v>
      </c>
      <c r="D71" s="1" t="s">
        <v>72</v>
      </c>
      <c r="E71" s="2" t="s">
        <v>73</v>
      </c>
      <c r="F71" s="3">
        <v>363</v>
      </c>
      <c r="G71" s="1">
        <v>8</v>
      </c>
      <c r="H71" s="1" t="s">
        <v>131</v>
      </c>
      <c r="J71" s="4">
        <f>ROUND('2020'!J71*1.025,2)</f>
        <v>48.61</v>
      </c>
      <c r="K71" s="18"/>
      <c r="L71" s="62" t="s">
        <v>72</v>
      </c>
      <c r="M71" s="68" t="s">
        <v>73</v>
      </c>
      <c r="N71" s="78">
        <f>ROUND(VLOOKUP(D71,Rates2020,3,0)*IncrPerc2021,2)</f>
        <v>48.61</v>
      </c>
      <c r="P71" s="7"/>
      <c r="Q71" s="7"/>
      <c r="S71" s="3"/>
      <c r="T71" s="3"/>
    </row>
    <row r="72" spans="1:20" ht="16.5" customHeight="1" x14ac:dyDescent="0.25">
      <c r="K72" s="18"/>
      <c r="L72" s="65"/>
      <c r="M72" s="76"/>
      <c r="N72" s="70"/>
      <c r="P72" s="7"/>
      <c r="Q72" s="7"/>
      <c r="S72" s="3"/>
      <c r="T72" s="3"/>
    </row>
    <row r="73" spans="1:20" ht="16.5" customHeight="1" x14ac:dyDescent="0.25">
      <c r="A73" s="1" t="s">
        <v>13</v>
      </c>
      <c r="B73" s="1">
        <v>2</v>
      </c>
      <c r="C73" s="1" t="s">
        <v>14</v>
      </c>
      <c r="D73" s="1" t="s">
        <v>74</v>
      </c>
      <c r="E73" s="2" t="s">
        <v>75</v>
      </c>
      <c r="F73" s="3">
        <v>363</v>
      </c>
      <c r="G73" s="1">
        <v>8</v>
      </c>
      <c r="H73" s="1" t="s">
        <v>131</v>
      </c>
      <c r="J73" s="4">
        <f>ROUND('2020'!J73*1.025,2)</f>
        <v>48.61</v>
      </c>
      <c r="K73" s="18"/>
      <c r="L73" s="62" t="s">
        <v>74</v>
      </c>
      <c r="M73" s="68" t="s">
        <v>75</v>
      </c>
      <c r="N73" s="78">
        <f>ROUND(VLOOKUP(D73,Rates2020,3,0)*IncrPerc2021,2)</f>
        <v>48.61</v>
      </c>
      <c r="P73" s="7"/>
      <c r="Q73" s="7"/>
      <c r="S73" s="3"/>
      <c r="T73" s="3"/>
    </row>
    <row r="74" spans="1:20" ht="16.5" customHeight="1" x14ac:dyDescent="0.25">
      <c r="K74" s="18"/>
      <c r="L74" s="65"/>
      <c r="M74" s="76"/>
      <c r="N74" s="70"/>
      <c r="P74" s="7"/>
      <c r="Q74" s="7"/>
      <c r="S74" s="3"/>
      <c r="T74" s="3"/>
    </row>
    <row r="75" spans="1:20" ht="16.5" customHeight="1" x14ac:dyDescent="0.25">
      <c r="A75" s="1" t="s">
        <v>13</v>
      </c>
      <c r="B75" s="1">
        <v>2</v>
      </c>
      <c r="C75" s="1" t="s">
        <v>14</v>
      </c>
      <c r="D75" s="1" t="s">
        <v>76</v>
      </c>
      <c r="E75" s="2" t="s">
        <v>77</v>
      </c>
      <c r="F75" s="3">
        <v>363</v>
      </c>
      <c r="G75" s="1">
        <v>8</v>
      </c>
      <c r="H75" s="1" t="s">
        <v>132</v>
      </c>
      <c r="J75" s="4">
        <f>ROUND('2020'!J75*1.025,2)</f>
        <v>50.02</v>
      </c>
      <c r="K75" s="18"/>
      <c r="L75" s="62" t="s">
        <v>76</v>
      </c>
      <c r="M75" s="68" t="s">
        <v>77</v>
      </c>
      <c r="N75" s="78">
        <f>ROUND(VLOOKUP(D75,Rates2020,3,0)*IncrPerc2021,2)</f>
        <v>50.02</v>
      </c>
      <c r="P75" s="7"/>
      <c r="Q75" s="7"/>
      <c r="S75" s="3"/>
      <c r="T75" s="3"/>
    </row>
    <row r="76" spans="1:20" ht="16.5" customHeight="1" x14ac:dyDescent="0.25">
      <c r="K76" s="7"/>
      <c r="L76" s="71"/>
      <c r="M76" s="77"/>
    </row>
    <row r="77" spans="1:20" ht="16.5" customHeight="1" x14ac:dyDescent="0.25">
      <c r="E77" s="2" t="s">
        <v>92</v>
      </c>
      <c r="K77" s="7"/>
      <c r="L77" s="69"/>
    </row>
    <row r="78" spans="1:20" s="7" customFormat="1" ht="16.5" customHeight="1" x14ac:dyDescent="0.25">
      <c r="A78" s="1"/>
      <c r="B78" s="1"/>
      <c r="C78" s="1"/>
      <c r="D78" s="1"/>
      <c r="E78" s="2"/>
      <c r="F78" s="3"/>
      <c r="G78" s="1"/>
      <c r="H78" s="1"/>
      <c r="I78" s="3"/>
      <c r="J78" s="4"/>
      <c r="L78" s="69"/>
      <c r="M78" s="72"/>
      <c r="N78" s="65"/>
      <c r="O78" s="6"/>
      <c r="P78" s="6"/>
      <c r="Q78" s="6"/>
    </row>
    <row r="79" spans="1:20" s="7" customFormat="1" ht="16.5" customHeight="1" x14ac:dyDescent="0.25">
      <c r="A79" s="1"/>
      <c r="B79" s="1"/>
      <c r="C79" s="1"/>
      <c r="D79" s="1"/>
      <c r="E79" s="2"/>
      <c r="F79" s="3"/>
      <c r="G79" s="1"/>
      <c r="H79" s="1"/>
      <c r="I79" s="3"/>
      <c r="J79" s="4"/>
      <c r="L79" s="69"/>
      <c r="M79" s="72"/>
      <c r="N79" s="65"/>
      <c r="O79" s="6"/>
      <c r="P79" s="6"/>
      <c r="Q79" s="6"/>
    </row>
    <row r="80" spans="1:20" s="7" customFormat="1" ht="16.5" customHeight="1" x14ac:dyDescent="0.25">
      <c r="A80" s="1"/>
      <c r="B80" s="1"/>
      <c r="C80" s="1"/>
      <c r="D80" s="1"/>
      <c r="E80" s="2"/>
      <c r="F80" s="3"/>
      <c r="G80" s="1"/>
      <c r="H80" s="1"/>
      <c r="I80" s="3"/>
      <c r="J80" s="4"/>
      <c r="L80" s="69"/>
      <c r="M80" s="72"/>
      <c r="N80" s="65"/>
      <c r="O80" s="6"/>
      <c r="P80" s="6"/>
      <c r="Q80" s="6"/>
    </row>
    <row r="81" spans="1:17" s="7" customFormat="1" ht="16.5" customHeight="1" x14ac:dyDescent="0.25">
      <c r="A81" s="1"/>
      <c r="B81" s="1"/>
      <c r="C81" s="1"/>
      <c r="D81" s="1"/>
      <c r="E81" s="2"/>
      <c r="F81" s="3"/>
      <c r="G81" s="1"/>
      <c r="H81" s="1"/>
      <c r="I81" s="3"/>
      <c r="J81" s="4"/>
      <c r="L81" s="69"/>
      <c r="M81" s="72"/>
      <c r="N81" s="65"/>
      <c r="O81" s="6"/>
      <c r="P81" s="6"/>
      <c r="Q81" s="6"/>
    </row>
    <row r="82" spans="1:17" s="7" customFormat="1" ht="16.5" customHeight="1" x14ac:dyDescent="0.25">
      <c r="A82" s="1"/>
      <c r="B82" s="1"/>
      <c r="C82" s="1"/>
      <c r="D82" s="1"/>
      <c r="E82" s="2" t="s">
        <v>78</v>
      </c>
      <c r="F82" s="3"/>
      <c r="G82" s="1"/>
      <c r="H82" s="1"/>
      <c r="I82" s="3"/>
      <c r="J82" s="4"/>
      <c r="K82" s="1"/>
      <c r="L82" s="62"/>
      <c r="M82" s="72"/>
      <c r="N82" s="65"/>
      <c r="O82" s="6"/>
      <c r="P82" s="6"/>
      <c r="Q82" s="6"/>
    </row>
    <row r="83" spans="1:17" s="7" customFormat="1" ht="16.5" customHeight="1" x14ac:dyDescent="0.25">
      <c r="A83" s="1"/>
      <c r="B83" s="1"/>
      <c r="C83" s="1"/>
      <c r="D83" s="1"/>
      <c r="E83" s="2" t="s">
        <v>79</v>
      </c>
      <c r="F83" s="3"/>
      <c r="G83" s="1"/>
      <c r="H83" s="1"/>
      <c r="I83" s="3"/>
      <c r="J83" s="4"/>
      <c r="K83" s="15"/>
      <c r="L83" s="66"/>
      <c r="M83" s="72"/>
      <c r="N83" s="65"/>
      <c r="O83" s="6"/>
      <c r="P83" s="6"/>
      <c r="Q83" s="6"/>
    </row>
    <row r="84" spans="1:17" s="7" customFormat="1" ht="12.75" customHeight="1" x14ac:dyDescent="0.25">
      <c r="A84" s="1"/>
      <c r="B84" s="1"/>
      <c r="C84" s="1"/>
      <c r="D84" s="1"/>
      <c r="E84" s="2"/>
      <c r="F84" s="3"/>
      <c r="G84" s="1"/>
      <c r="H84" s="1"/>
      <c r="I84" s="3"/>
      <c r="J84" s="4"/>
      <c r="K84" s="15"/>
      <c r="L84" s="66"/>
      <c r="M84" s="72"/>
      <c r="N84" s="65"/>
      <c r="O84" s="6"/>
      <c r="P84" s="6"/>
      <c r="Q84" s="6"/>
    </row>
    <row r="85" spans="1:17" s="7" customFormat="1" ht="24" customHeight="1" x14ac:dyDescent="0.25">
      <c r="A85" s="19" t="s">
        <v>86</v>
      </c>
      <c r="B85" s="20"/>
      <c r="C85" s="21"/>
      <c r="D85" s="21"/>
      <c r="E85" s="20"/>
      <c r="F85" s="3"/>
      <c r="G85" s="1"/>
      <c r="H85" s="1"/>
      <c r="I85" s="3"/>
      <c r="J85" s="4"/>
      <c r="K85" s="1"/>
      <c r="L85" s="62"/>
      <c r="M85" s="72"/>
      <c r="N85" s="65"/>
      <c r="O85" s="6"/>
      <c r="P85" s="6"/>
      <c r="Q85" s="6"/>
    </row>
    <row r="86" spans="1:17" ht="21.75" customHeight="1" x14ac:dyDescent="0.25">
      <c r="A86" s="19" t="s">
        <v>87</v>
      </c>
      <c r="B86" s="20"/>
      <c r="C86" s="21"/>
      <c r="D86" s="21"/>
      <c r="E86" s="20"/>
      <c r="L86" s="62" t="s">
        <v>113</v>
      </c>
    </row>
    <row r="87" spans="1:17" ht="24" customHeight="1" x14ac:dyDescent="0.25">
      <c r="A87" s="19"/>
      <c r="D87" s="22">
        <f>ROUND('2020'!D87*1.025,3)</f>
        <v>0.22</v>
      </c>
      <c r="E87" s="2" t="s">
        <v>82</v>
      </c>
      <c r="L87" s="72" t="s">
        <v>97</v>
      </c>
      <c r="M87" s="72" t="s">
        <v>97</v>
      </c>
      <c r="N87" s="84">
        <f>ROUND(VLOOKUP(L87,Rates2020,3,0)*IncrPerc2021,3)</f>
        <v>0.22</v>
      </c>
    </row>
    <row r="88" spans="1:17" s="7" customFormat="1" ht="24" customHeight="1" x14ac:dyDescent="0.25">
      <c r="A88" s="19"/>
      <c r="D88" s="22">
        <f>ROUND('2020'!D88*1.025,3)</f>
        <v>0.33100000000000002</v>
      </c>
      <c r="E88" s="2" t="s">
        <v>83</v>
      </c>
      <c r="F88" s="3"/>
      <c r="G88" s="1"/>
      <c r="H88" s="1"/>
      <c r="I88" s="3"/>
      <c r="J88" s="4"/>
      <c r="K88" s="1"/>
      <c r="L88" s="72" t="s">
        <v>98</v>
      </c>
      <c r="M88" s="72" t="s">
        <v>98</v>
      </c>
      <c r="N88" s="84">
        <f>ROUND(VLOOKUP(L88,Rates2020,3,0)*IncrPerc2021,3)</f>
        <v>0.33100000000000002</v>
      </c>
      <c r="O88" s="6"/>
      <c r="P88" s="6"/>
      <c r="Q88" s="6"/>
    </row>
    <row r="89" spans="1:17" s="7" customFormat="1" ht="24" customHeight="1" x14ac:dyDescent="0.25">
      <c r="A89" s="19"/>
      <c r="D89" s="22">
        <f>ROUND('2020'!D89*1.025,3)</f>
        <v>0.55100000000000005</v>
      </c>
      <c r="E89" s="2" t="s">
        <v>84</v>
      </c>
      <c r="F89" s="3"/>
      <c r="G89" s="1"/>
      <c r="H89" s="1"/>
      <c r="I89" s="3"/>
      <c r="J89" s="4"/>
      <c r="K89" s="1"/>
      <c r="L89" s="72" t="s">
        <v>99</v>
      </c>
      <c r="M89" s="72" t="s">
        <v>99</v>
      </c>
      <c r="N89" s="84">
        <f>ROUND(VLOOKUP(L89,Rates2020,3,0)*IncrPerc2021,3)</f>
        <v>0.55100000000000005</v>
      </c>
      <c r="O89" s="6"/>
      <c r="P89" s="6"/>
      <c r="Q89" s="6"/>
    </row>
    <row r="90" spans="1:17" ht="24" customHeight="1" x14ac:dyDescent="0.25">
      <c r="A90" s="19"/>
      <c r="D90" s="22">
        <f>ROUND('2020'!D90*1.025,3)</f>
        <v>0.66200000000000003</v>
      </c>
      <c r="E90" s="2" t="s">
        <v>85</v>
      </c>
      <c r="L90" s="72" t="s">
        <v>100</v>
      </c>
      <c r="M90" s="72" t="s">
        <v>100</v>
      </c>
      <c r="N90" s="84">
        <f>ROUND(VLOOKUP(L90,Rates2020,3,0)*IncrPerc2021,3)</f>
        <v>0.66200000000000003</v>
      </c>
    </row>
    <row r="92" spans="1:17" x14ac:dyDescent="0.25">
      <c r="L92" s="79" t="s">
        <v>101</v>
      </c>
      <c r="M92" s="80" t="s">
        <v>107</v>
      </c>
      <c r="N92" s="84">
        <f>VLOOKUP(L92,Rates2020,3,0)</f>
        <v>35</v>
      </c>
    </row>
    <row r="93" spans="1:17" x14ac:dyDescent="0.25">
      <c r="L93" s="79" t="s">
        <v>102</v>
      </c>
      <c r="M93" s="80" t="s">
        <v>108</v>
      </c>
      <c r="N93" s="84">
        <f>VLOOKUP(L93,Rates2020,3,0)</f>
        <v>45</v>
      </c>
    </row>
    <row r="94" spans="1:17" x14ac:dyDescent="0.25">
      <c r="L94" s="79" t="s">
        <v>103</v>
      </c>
      <c r="M94" s="80" t="s">
        <v>109</v>
      </c>
      <c r="N94" s="84">
        <f>ROUND(VLOOKUP(L94,Rates2020,3,0),3)</f>
        <v>0.78800000000000003</v>
      </c>
    </row>
    <row r="95" spans="1:17" x14ac:dyDescent="0.25">
      <c r="L95" s="79" t="s">
        <v>104</v>
      </c>
      <c r="M95" s="80" t="s">
        <v>110</v>
      </c>
      <c r="N95" s="84">
        <f>ROUND(VLOOKUP(L95,Rates2020,3,0),3)</f>
        <v>0.78800000000000003</v>
      </c>
    </row>
    <row r="96" spans="1:17" x14ac:dyDescent="0.25">
      <c r="L96" s="79" t="s">
        <v>105</v>
      </c>
      <c r="M96" s="80" t="s">
        <v>111</v>
      </c>
      <c r="N96" s="84">
        <f>ROUND(VLOOKUP(L96,Rates2020,3,0),3)</f>
        <v>0.68300000000000005</v>
      </c>
    </row>
    <row r="97" spans="1:17" x14ac:dyDescent="0.25">
      <c r="L97" s="79" t="s">
        <v>106</v>
      </c>
      <c r="M97" s="80" t="s">
        <v>112</v>
      </c>
      <c r="N97" s="84">
        <f>ROUND(VLOOKUP(L97,Rates2020,3,0),3)</f>
        <v>0.26300000000000001</v>
      </c>
    </row>
    <row r="98" spans="1:17" s="7" customFormat="1" ht="12.75" customHeight="1" x14ac:dyDescent="0.25">
      <c r="A98" s="1"/>
      <c r="B98" s="1"/>
      <c r="C98" s="1"/>
      <c r="D98" s="1"/>
      <c r="E98" s="2"/>
      <c r="F98" s="3"/>
      <c r="G98" s="1"/>
      <c r="H98" s="1"/>
      <c r="I98" s="3"/>
      <c r="J98" s="4"/>
      <c r="K98" s="1"/>
      <c r="L98" s="62"/>
      <c r="M98" s="72"/>
      <c r="N98" s="65"/>
      <c r="O98" s="6"/>
      <c r="P98" s="6"/>
      <c r="Q98" s="6"/>
    </row>
    <row r="99" spans="1:17" s="7" customFormat="1" ht="12.75" customHeight="1" x14ac:dyDescent="0.25">
      <c r="A99" s="1"/>
      <c r="B99" s="1"/>
      <c r="C99" s="1"/>
      <c r="D99" s="1"/>
      <c r="E99" s="2"/>
      <c r="F99" s="3"/>
      <c r="G99" s="1"/>
      <c r="H99" s="1"/>
      <c r="I99" s="3"/>
      <c r="J99" s="4"/>
      <c r="K99" s="1"/>
      <c r="L99" s="62"/>
      <c r="M99" s="72"/>
      <c r="N99" s="65"/>
      <c r="O99" s="6"/>
      <c r="P99" s="6"/>
      <c r="Q99" s="6"/>
    </row>
    <row r="100" spans="1:17" s="7" customFormat="1" ht="12.75" customHeight="1" x14ac:dyDescent="0.25">
      <c r="A100" s="1"/>
      <c r="B100" s="1"/>
      <c r="C100" s="1"/>
      <c r="D100" s="1"/>
      <c r="E100" s="2"/>
      <c r="F100" s="3"/>
      <c r="G100" s="1"/>
      <c r="H100" s="1"/>
      <c r="I100" s="3"/>
      <c r="J100" s="4"/>
      <c r="K100" s="1"/>
      <c r="L100" s="62"/>
      <c r="M100" s="72"/>
      <c r="N100" s="65"/>
      <c r="O100" s="6"/>
      <c r="P100" s="6"/>
      <c r="Q100" s="6"/>
    </row>
    <row r="101" spans="1:17" s="7" customFormat="1" ht="12.75" customHeight="1" x14ac:dyDescent="0.25">
      <c r="A101" s="1"/>
      <c r="B101" s="1"/>
      <c r="C101" s="1"/>
      <c r="D101" s="1"/>
      <c r="E101" s="2"/>
      <c r="F101" s="3"/>
      <c r="G101" s="1"/>
      <c r="H101" s="1"/>
      <c r="I101" s="3"/>
      <c r="J101" s="4"/>
      <c r="K101" s="1"/>
      <c r="L101" s="62"/>
      <c r="M101" s="72"/>
      <c r="N101" s="65"/>
      <c r="O101" s="6"/>
      <c r="P101" s="6"/>
      <c r="Q101" s="6"/>
    </row>
    <row r="102" spans="1:17" s="7" customFormat="1" ht="12.75" customHeight="1" x14ac:dyDescent="0.25">
      <c r="A102" s="1"/>
      <c r="B102" s="1"/>
      <c r="C102" s="1"/>
      <c r="D102" s="1"/>
      <c r="E102" s="2"/>
      <c r="F102" s="3"/>
      <c r="G102" s="1"/>
      <c r="H102" s="1"/>
      <c r="I102" s="3"/>
      <c r="J102" s="4"/>
      <c r="K102" s="1"/>
      <c r="L102" s="62"/>
      <c r="M102" s="72"/>
      <c r="N102" s="65"/>
      <c r="O102" s="6"/>
      <c r="P102" s="6"/>
      <c r="Q102" s="6"/>
    </row>
    <row r="103" spans="1:17" s="7" customFormat="1" ht="12.75" customHeight="1" x14ac:dyDescent="0.25">
      <c r="A103" s="1"/>
      <c r="B103" s="1"/>
      <c r="C103" s="1"/>
      <c r="D103" s="1"/>
      <c r="E103" s="2"/>
      <c r="F103" s="3"/>
      <c r="G103" s="1"/>
      <c r="H103" s="1"/>
      <c r="I103" s="3"/>
      <c r="J103" s="4"/>
      <c r="K103" s="1"/>
      <c r="L103" s="62"/>
      <c r="M103" s="72"/>
      <c r="N103" s="65"/>
      <c r="O103" s="6"/>
      <c r="P103" s="6"/>
      <c r="Q103" s="6"/>
    </row>
    <row r="104" spans="1:17" s="7" customFormat="1" ht="12.75" customHeight="1" x14ac:dyDescent="0.25">
      <c r="A104" s="1"/>
      <c r="B104" s="1"/>
      <c r="C104" s="1"/>
      <c r="D104" s="1"/>
      <c r="E104" s="2"/>
      <c r="F104" s="3"/>
      <c r="G104" s="1"/>
      <c r="H104" s="1"/>
      <c r="I104" s="3"/>
      <c r="J104" s="4"/>
      <c r="K104" s="1"/>
      <c r="L104" s="62"/>
      <c r="M104" s="72"/>
      <c r="N104" s="65"/>
      <c r="O104" s="6"/>
      <c r="P104" s="6"/>
      <c r="Q104" s="6"/>
    </row>
    <row r="105" spans="1:17" s="7" customFormat="1" ht="12.75" customHeight="1" x14ac:dyDescent="0.25">
      <c r="A105" s="1"/>
      <c r="B105" s="1"/>
      <c r="C105" s="1"/>
      <c r="D105" s="1"/>
      <c r="E105" s="2"/>
      <c r="F105" s="3"/>
      <c r="G105" s="1"/>
      <c r="H105" s="1"/>
      <c r="I105" s="3"/>
      <c r="J105" s="4"/>
      <c r="K105" s="1"/>
      <c r="L105" s="62"/>
      <c r="M105" s="72"/>
      <c r="N105" s="65"/>
      <c r="O105" s="6"/>
      <c r="P105" s="6"/>
      <c r="Q105" s="6"/>
    </row>
    <row r="106" spans="1:17" s="7" customFormat="1" ht="12.75" customHeight="1" x14ac:dyDescent="0.25">
      <c r="A106" s="1"/>
      <c r="B106" s="1"/>
      <c r="C106" s="1"/>
      <c r="D106" s="1"/>
      <c r="E106" s="2"/>
      <c r="F106" s="3"/>
      <c r="G106" s="1"/>
      <c r="H106" s="1"/>
      <c r="I106" s="3"/>
      <c r="J106" s="4"/>
      <c r="K106" s="1"/>
      <c r="L106" s="62"/>
      <c r="M106" s="72"/>
      <c r="N106" s="65"/>
      <c r="O106" s="6"/>
      <c r="P106" s="6"/>
      <c r="Q106" s="6"/>
    </row>
    <row r="107" spans="1:17" s="7" customFormat="1" ht="12.75" customHeight="1" x14ac:dyDescent="0.25">
      <c r="A107" s="1"/>
      <c r="B107" s="1"/>
      <c r="C107" s="1"/>
      <c r="D107" s="1"/>
      <c r="E107" s="2"/>
      <c r="F107" s="3"/>
      <c r="G107" s="1"/>
      <c r="H107" s="1"/>
      <c r="I107" s="3"/>
      <c r="J107" s="4"/>
      <c r="K107" s="1"/>
      <c r="L107" s="62"/>
      <c r="M107" s="72"/>
      <c r="N107" s="65"/>
      <c r="O107" s="6"/>
      <c r="P107" s="6"/>
      <c r="Q107" s="6"/>
    </row>
    <row r="108" spans="1:17" s="7" customFormat="1" ht="12.75" customHeight="1" x14ac:dyDescent="0.25">
      <c r="A108" s="1"/>
      <c r="B108" s="1"/>
      <c r="C108" s="1"/>
      <c r="D108" s="1"/>
      <c r="E108" s="2"/>
      <c r="F108" s="3"/>
      <c r="G108" s="1"/>
      <c r="H108" s="1"/>
      <c r="I108" s="3"/>
      <c r="J108" s="4"/>
      <c r="K108" s="1"/>
      <c r="L108" s="62"/>
      <c r="M108" s="72"/>
      <c r="N108" s="65"/>
      <c r="O108" s="6"/>
      <c r="P108" s="6"/>
      <c r="Q108" s="6"/>
    </row>
    <row r="109" spans="1:17" s="7" customFormat="1" ht="12.75" customHeight="1" x14ac:dyDescent="0.25">
      <c r="A109" s="1"/>
      <c r="B109" s="1"/>
      <c r="C109" s="1"/>
      <c r="D109" s="1"/>
      <c r="E109" s="2"/>
      <c r="F109" s="3"/>
      <c r="G109" s="1"/>
      <c r="H109" s="1"/>
      <c r="I109" s="3"/>
      <c r="J109" s="4"/>
      <c r="K109" s="1"/>
      <c r="L109" s="62"/>
      <c r="M109" s="72"/>
      <c r="N109" s="65"/>
      <c r="O109" s="6"/>
      <c r="P109" s="6"/>
      <c r="Q109" s="6"/>
    </row>
    <row r="110" spans="1:17" s="7" customFormat="1" ht="12.75" customHeight="1" x14ac:dyDescent="0.25">
      <c r="A110" s="1"/>
      <c r="B110" s="1"/>
      <c r="C110" s="1"/>
      <c r="D110" s="1"/>
      <c r="E110" s="2"/>
      <c r="F110" s="3"/>
      <c r="G110" s="1"/>
      <c r="H110" s="1"/>
      <c r="I110" s="3"/>
      <c r="J110" s="4"/>
      <c r="K110" s="1"/>
      <c r="L110" s="62"/>
      <c r="M110" s="72"/>
      <c r="N110" s="65"/>
      <c r="O110" s="6"/>
      <c r="P110" s="6"/>
      <c r="Q110" s="6"/>
    </row>
    <row r="111" spans="1:17" s="7" customFormat="1" ht="12.75" customHeight="1" x14ac:dyDescent="0.25">
      <c r="A111" s="1"/>
      <c r="B111" s="1"/>
      <c r="C111" s="1"/>
      <c r="D111" s="1"/>
      <c r="E111" s="2"/>
      <c r="F111" s="3"/>
      <c r="G111" s="1"/>
      <c r="H111" s="1"/>
      <c r="I111" s="3"/>
      <c r="J111" s="4"/>
      <c r="K111" s="1"/>
      <c r="L111" s="62"/>
      <c r="M111" s="72"/>
      <c r="N111" s="65"/>
      <c r="O111" s="6"/>
      <c r="P111" s="6"/>
      <c r="Q111" s="6"/>
    </row>
    <row r="112" spans="1:17" s="7" customFormat="1" ht="12.75" customHeight="1" x14ac:dyDescent="0.25">
      <c r="A112" s="1"/>
      <c r="B112" s="1"/>
      <c r="C112" s="1"/>
      <c r="D112" s="1"/>
      <c r="E112" s="2"/>
      <c r="F112" s="3"/>
      <c r="G112" s="1"/>
      <c r="H112" s="1"/>
      <c r="I112" s="3"/>
      <c r="J112" s="4"/>
      <c r="K112" s="1"/>
      <c r="L112" s="62"/>
      <c r="M112" s="72"/>
      <c r="N112" s="65"/>
      <c r="O112" s="6"/>
      <c r="P112" s="6"/>
      <c r="Q112" s="6"/>
    </row>
    <row r="113" spans="1:17" s="7" customFormat="1" ht="12.75" customHeight="1" x14ac:dyDescent="0.25">
      <c r="A113" s="1"/>
      <c r="B113" s="1"/>
      <c r="C113" s="1"/>
      <c r="D113" s="1"/>
      <c r="E113" s="2"/>
      <c r="F113" s="3"/>
      <c r="G113" s="1"/>
      <c r="H113" s="1"/>
      <c r="I113" s="3"/>
      <c r="J113" s="4"/>
      <c r="K113" s="1"/>
      <c r="L113" s="62"/>
      <c r="M113" s="72"/>
      <c r="N113" s="65"/>
      <c r="O113" s="6"/>
      <c r="P113" s="6"/>
      <c r="Q113" s="6"/>
    </row>
    <row r="114" spans="1:17" s="7" customFormat="1" ht="12.75" customHeight="1" x14ac:dyDescent="0.25">
      <c r="A114" s="1"/>
      <c r="B114" s="1"/>
      <c r="C114" s="1"/>
      <c r="D114" s="1"/>
      <c r="E114" s="2"/>
      <c r="F114" s="3"/>
      <c r="G114" s="1"/>
      <c r="H114" s="1"/>
      <c r="I114" s="3"/>
      <c r="J114" s="4"/>
      <c r="K114" s="1"/>
      <c r="L114" s="62"/>
      <c r="M114" s="72"/>
      <c r="N114" s="65"/>
      <c r="O114" s="6"/>
      <c r="P114" s="6"/>
      <c r="Q114" s="6"/>
    </row>
    <row r="115" spans="1:17" s="7" customFormat="1" ht="12.75" customHeight="1" x14ac:dyDescent="0.25">
      <c r="A115" s="1"/>
      <c r="B115" s="1"/>
      <c r="C115" s="1"/>
      <c r="D115" s="1"/>
      <c r="E115" s="2"/>
      <c r="F115" s="3"/>
      <c r="G115" s="1"/>
      <c r="H115" s="1"/>
      <c r="I115" s="3"/>
      <c r="J115" s="4"/>
      <c r="K115" s="1"/>
      <c r="L115" s="62"/>
      <c r="M115" s="72"/>
      <c r="N115" s="65"/>
      <c r="O115" s="6"/>
      <c r="P115" s="6"/>
      <c r="Q115" s="6"/>
    </row>
    <row r="116" spans="1:17" s="7" customFormat="1" ht="12.75" customHeight="1" x14ac:dyDescent="0.25">
      <c r="A116" s="1"/>
      <c r="B116" s="1"/>
      <c r="C116" s="1"/>
      <c r="D116" s="1"/>
      <c r="E116" s="2"/>
      <c r="F116" s="3"/>
      <c r="G116" s="1"/>
      <c r="H116" s="1"/>
      <c r="I116" s="3"/>
      <c r="J116" s="4"/>
      <c r="K116" s="1"/>
      <c r="L116" s="62"/>
      <c r="M116" s="72"/>
      <c r="N116" s="65"/>
      <c r="O116" s="6"/>
      <c r="P116" s="6"/>
      <c r="Q116" s="6"/>
    </row>
    <row r="117" spans="1:17" s="7" customFormat="1" ht="12.75" customHeight="1" x14ac:dyDescent="0.25">
      <c r="A117" s="1"/>
      <c r="B117" s="1"/>
      <c r="C117" s="1"/>
      <c r="D117" s="1"/>
      <c r="E117" s="2"/>
      <c r="F117" s="3"/>
      <c r="G117" s="1"/>
      <c r="H117" s="1"/>
      <c r="I117" s="3"/>
      <c r="J117" s="4"/>
      <c r="K117" s="1"/>
      <c r="L117" s="62"/>
      <c r="M117" s="72"/>
      <c r="N117" s="65"/>
      <c r="O117" s="6"/>
      <c r="P117" s="6"/>
      <c r="Q117" s="6"/>
    </row>
    <row r="118" spans="1:17" s="7" customFormat="1" ht="12.75" customHeight="1" x14ac:dyDescent="0.25">
      <c r="A118" s="1"/>
      <c r="B118" s="1"/>
      <c r="C118" s="1"/>
      <c r="D118" s="1"/>
      <c r="E118" s="2"/>
      <c r="F118" s="3"/>
      <c r="G118" s="1"/>
      <c r="H118" s="1"/>
      <c r="I118" s="3"/>
      <c r="J118" s="4"/>
      <c r="K118" s="1"/>
      <c r="L118" s="62"/>
      <c r="M118" s="72"/>
      <c r="N118" s="65"/>
      <c r="O118" s="6"/>
      <c r="P118" s="6"/>
      <c r="Q118" s="6"/>
    </row>
    <row r="119" spans="1:17" s="7" customFormat="1" ht="12.75" customHeight="1" x14ac:dyDescent="0.25">
      <c r="A119" s="1"/>
      <c r="B119" s="1"/>
      <c r="C119" s="1"/>
      <c r="D119" s="1"/>
      <c r="E119" s="2"/>
      <c r="F119" s="3"/>
      <c r="G119" s="1"/>
      <c r="H119" s="1"/>
      <c r="I119" s="3"/>
      <c r="J119" s="4"/>
      <c r="K119" s="1"/>
      <c r="L119" s="62"/>
      <c r="M119" s="72"/>
      <c r="N119" s="65"/>
      <c r="O119" s="6"/>
      <c r="P119" s="6"/>
      <c r="Q119" s="6"/>
    </row>
    <row r="120" spans="1:17" s="7" customFormat="1" ht="12.75" customHeight="1" x14ac:dyDescent="0.25">
      <c r="A120" s="1"/>
      <c r="B120" s="1"/>
      <c r="C120" s="1"/>
      <c r="D120" s="1"/>
      <c r="E120" s="2"/>
      <c r="F120" s="3"/>
      <c r="G120" s="1"/>
      <c r="H120" s="1"/>
      <c r="I120" s="3"/>
      <c r="J120" s="4"/>
      <c r="K120" s="1"/>
      <c r="L120" s="62"/>
      <c r="M120" s="72"/>
      <c r="N120" s="65"/>
      <c r="O120" s="6"/>
      <c r="P120" s="6"/>
      <c r="Q120" s="6"/>
    </row>
    <row r="121" spans="1:17" s="7" customFormat="1" ht="12.75" customHeight="1" x14ac:dyDescent="0.25">
      <c r="A121" s="1"/>
      <c r="B121" s="1"/>
      <c r="C121" s="1"/>
      <c r="D121" s="1"/>
      <c r="E121" s="2"/>
      <c r="F121" s="3"/>
      <c r="G121" s="1"/>
      <c r="H121" s="1"/>
      <c r="I121" s="3"/>
      <c r="J121" s="4"/>
      <c r="K121" s="1"/>
      <c r="L121" s="62"/>
      <c r="M121" s="72"/>
      <c r="N121" s="65"/>
      <c r="O121" s="6"/>
      <c r="P121" s="6"/>
      <c r="Q121" s="6"/>
    </row>
    <row r="122" spans="1:17" s="7" customFormat="1" ht="12.75" customHeight="1" x14ac:dyDescent="0.25">
      <c r="A122" s="1"/>
      <c r="B122" s="1"/>
      <c r="C122" s="1"/>
      <c r="D122" s="1"/>
      <c r="E122" s="2"/>
      <c r="F122" s="3"/>
      <c r="G122" s="1"/>
      <c r="H122" s="1"/>
      <c r="I122" s="3"/>
      <c r="J122" s="4"/>
      <c r="K122" s="1"/>
      <c r="L122" s="62"/>
      <c r="M122" s="72"/>
      <c r="N122" s="65"/>
      <c r="O122" s="6"/>
      <c r="P122" s="6"/>
      <c r="Q122" s="6"/>
    </row>
    <row r="123" spans="1:17" s="7" customFormat="1" ht="12.75" customHeight="1" x14ac:dyDescent="0.25">
      <c r="A123" s="1"/>
      <c r="B123" s="1"/>
      <c r="C123" s="1"/>
      <c r="D123" s="1"/>
      <c r="E123" s="2"/>
      <c r="F123" s="3"/>
      <c r="G123" s="1"/>
      <c r="H123" s="1"/>
      <c r="I123" s="3"/>
      <c r="J123" s="4"/>
      <c r="K123" s="1"/>
      <c r="L123" s="62"/>
      <c r="M123" s="72"/>
      <c r="N123" s="65"/>
      <c r="O123" s="6"/>
      <c r="P123" s="6"/>
      <c r="Q123" s="6"/>
    </row>
    <row r="124" spans="1:17" s="7" customFormat="1" ht="12.75" customHeight="1" x14ac:dyDescent="0.25">
      <c r="A124" s="1"/>
      <c r="B124" s="1"/>
      <c r="C124" s="1"/>
      <c r="D124" s="1"/>
      <c r="E124" s="2"/>
      <c r="F124" s="3"/>
      <c r="G124" s="1"/>
      <c r="H124" s="1"/>
      <c r="I124" s="3"/>
      <c r="J124" s="4"/>
      <c r="K124" s="1"/>
      <c r="L124" s="62"/>
      <c r="M124" s="72"/>
      <c r="N124" s="65"/>
      <c r="O124" s="6"/>
      <c r="P124" s="6"/>
      <c r="Q124" s="6"/>
    </row>
    <row r="125" spans="1:17" s="7" customFormat="1" ht="12.75" customHeight="1" x14ac:dyDescent="0.25">
      <c r="A125" s="1"/>
      <c r="B125" s="1"/>
      <c r="C125" s="1"/>
      <c r="D125" s="1"/>
      <c r="E125" s="2"/>
      <c r="F125" s="3"/>
      <c r="G125" s="1"/>
      <c r="H125" s="1"/>
      <c r="I125" s="3"/>
      <c r="J125" s="4"/>
      <c r="K125" s="1"/>
      <c r="L125" s="62"/>
      <c r="M125" s="72"/>
      <c r="N125" s="65"/>
      <c r="O125" s="6"/>
      <c r="P125" s="6"/>
      <c r="Q125" s="6"/>
    </row>
    <row r="126" spans="1:17" s="7" customFormat="1" ht="12.75" customHeight="1" x14ac:dyDescent="0.25">
      <c r="A126" s="1"/>
      <c r="B126" s="1"/>
      <c r="C126" s="1"/>
      <c r="D126" s="1"/>
      <c r="E126" s="2"/>
      <c r="F126" s="3"/>
      <c r="G126" s="1"/>
      <c r="H126" s="1"/>
      <c r="I126" s="3"/>
      <c r="J126" s="4"/>
      <c r="K126" s="1"/>
      <c r="L126" s="62"/>
      <c r="M126" s="72"/>
      <c r="N126" s="65"/>
      <c r="O126" s="6"/>
      <c r="P126" s="6"/>
      <c r="Q126" s="6"/>
    </row>
    <row r="127" spans="1:17" s="7" customFormat="1" ht="12.75" customHeight="1" x14ac:dyDescent="0.25">
      <c r="A127" s="1"/>
      <c r="B127" s="1"/>
      <c r="C127" s="1"/>
      <c r="D127" s="1"/>
      <c r="E127" s="2"/>
      <c r="F127" s="3"/>
      <c r="G127" s="1"/>
      <c r="H127" s="1"/>
      <c r="I127" s="3"/>
      <c r="J127" s="4"/>
      <c r="K127" s="1"/>
      <c r="L127" s="62"/>
      <c r="M127" s="72"/>
      <c r="N127" s="65"/>
      <c r="O127" s="6"/>
      <c r="P127" s="6"/>
      <c r="Q127" s="6"/>
    </row>
    <row r="128" spans="1:17" s="7" customFormat="1" ht="12.75" customHeight="1" x14ac:dyDescent="0.25">
      <c r="A128" s="1"/>
      <c r="B128" s="1"/>
      <c r="C128" s="1"/>
      <c r="D128" s="1"/>
      <c r="E128" s="2"/>
      <c r="F128" s="3"/>
      <c r="G128" s="1"/>
      <c r="H128" s="1"/>
      <c r="I128" s="3"/>
      <c r="J128" s="4"/>
      <c r="K128" s="1"/>
      <c r="L128" s="62"/>
      <c r="M128" s="72"/>
      <c r="N128" s="65"/>
      <c r="O128" s="6"/>
      <c r="P128" s="6"/>
      <c r="Q128" s="6"/>
    </row>
    <row r="129" spans="1:17" s="7" customFormat="1" ht="12.75" customHeight="1" x14ac:dyDescent="0.25">
      <c r="A129" s="1"/>
      <c r="B129" s="1"/>
      <c r="C129" s="1"/>
      <c r="D129" s="1"/>
      <c r="E129" s="2"/>
      <c r="F129" s="3"/>
      <c r="G129" s="1"/>
      <c r="H129" s="1"/>
      <c r="I129" s="3"/>
      <c r="J129" s="4"/>
      <c r="K129" s="1"/>
      <c r="L129" s="62"/>
      <c r="M129" s="72"/>
      <c r="N129" s="65"/>
      <c r="O129" s="6"/>
      <c r="P129" s="6"/>
      <c r="Q129" s="6"/>
    </row>
    <row r="130" spans="1:17" s="7" customFormat="1" ht="12.75" customHeight="1" x14ac:dyDescent="0.25">
      <c r="A130" s="1"/>
      <c r="B130" s="1"/>
      <c r="C130" s="1"/>
      <c r="D130" s="1"/>
      <c r="E130" s="2"/>
      <c r="F130" s="3"/>
      <c r="G130" s="1"/>
      <c r="H130" s="1"/>
      <c r="I130" s="3"/>
      <c r="J130" s="4"/>
      <c r="K130" s="1"/>
      <c r="L130" s="62"/>
      <c r="M130" s="72"/>
      <c r="N130" s="65"/>
      <c r="O130" s="6"/>
      <c r="P130" s="6"/>
      <c r="Q130" s="6"/>
    </row>
    <row r="131" spans="1:17" s="7" customFormat="1" ht="12.75" customHeight="1" x14ac:dyDescent="0.25">
      <c r="A131" s="1"/>
      <c r="B131" s="1"/>
      <c r="C131" s="1"/>
      <c r="D131" s="1"/>
      <c r="E131" s="2"/>
      <c r="F131" s="3"/>
      <c r="G131" s="1"/>
      <c r="H131" s="1"/>
      <c r="I131" s="3"/>
      <c r="J131" s="4"/>
      <c r="K131" s="1"/>
      <c r="L131" s="62"/>
      <c r="M131" s="72"/>
      <c r="N131" s="65"/>
      <c r="O131" s="6"/>
      <c r="P131" s="6"/>
      <c r="Q131" s="6"/>
    </row>
    <row r="132" spans="1:17" s="7" customFormat="1" ht="12.75" customHeight="1" x14ac:dyDescent="0.25">
      <c r="A132" s="1"/>
      <c r="B132" s="1"/>
      <c r="C132" s="1"/>
      <c r="D132" s="1"/>
      <c r="E132" s="2"/>
      <c r="F132" s="3"/>
      <c r="G132" s="1"/>
      <c r="H132" s="1"/>
      <c r="I132" s="3"/>
      <c r="J132" s="4"/>
      <c r="K132" s="1"/>
      <c r="L132" s="62"/>
      <c r="M132" s="72"/>
      <c r="N132" s="65"/>
      <c r="O132" s="6"/>
      <c r="P132" s="6"/>
      <c r="Q132" s="6"/>
    </row>
    <row r="133" spans="1:17" s="7" customFormat="1" ht="12.75" customHeight="1" x14ac:dyDescent="0.25">
      <c r="A133" s="1"/>
      <c r="B133" s="1"/>
      <c r="C133" s="1"/>
      <c r="D133" s="1"/>
      <c r="E133" s="2"/>
      <c r="F133" s="3"/>
      <c r="G133" s="1"/>
      <c r="H133" s="1"/>
      <c r="I133" s="3"/>
      <c r="J133" s="4"/>
      <c r="K133" s="1"/>
      <c r="L133" s="62"/>
      <c r="M133" s="72"/>
      <c r="N133" s="65"/>
      <c r="O133" s="6"/>
      <c r="P133" s="6"/>
      <c r="Q133" s="6"/>
    </row>
    <row r="134" spans="1:17" s="7" customFormat="1" ht="12.75" customHeight="1" x14ac:dyDescent="0.25">
      <c r="A134" s="1"/>
      <c r="B134" s="1"/>
      <c r="C134" s="1"/>
      <c r="D134" s="1"/>
      <c r="E134" s="2"/>
      <c r="F134" s="3"/>
      <c r="G134" s="1"/>
      <c r="H134" s="1"/>
      <c r="I134" s="3"/>
      <c r="J134" s="4"/>
      <c r="K134" s="1"/>
      <c r="L134" s="62"/>
      <c r="M134" s="72"/>
      <c r="N134" s="65"/>
      <c r="O134" s="6"/>
      <c r="P134" s="6"/>
      <c r="Q134" s="6"/>
    </row>
    <row r="135" spans="1:17" s="7" customFormat="1" ht="12.75" customHeight="1" x14ac:dyDescent="0.25">
      <c r="A135" s="1"/>
      <c r="B135" s="1"/>
      <c r="C135" s="1"/>
      <c r="D135" s="1"/>
      <c r="E135" s="2"/>
      <c r="F135" s="3"/>
      <c r="G135" s="1"/>
      <c r="H135" s="1"/>
      <c r="I135" s="3"/>
      <c r="J135" s="4"/>
      <c r="K135" s="1"/>
      <c r="L135" s="62"/>
      <c r="M135" s="72"/>
      <c r="N135" s="65"/>
      <c r="O135" s="6"/>
      <c r="P135" s="6"/>
      <c r="Q135" s="6"/>
    </row>
    <row r="136" spans="1:17" s="7" customFormat="1" ht="12.75" customHeight="1" x14ac:dyDescent="0.25">
      <c r="A136" s="1"/>
      <c r="B136" s="1"/>
      <c r="C136" s="1"/>
      <c r="D136" s="1"/>
      <c r="E136" s="2"/>
      <c r="F136" s="3"/>
      <c r="G136" s="1"/>
      <c r="H136" s="1"/>
      <c r="I136" s="3"/>
      <c r="J136" s="4"/>
      <c r="K136" s="1"/>
      <c r="L136" s="62"/>
      <c r="M136" s="72"/>
      <c r="N136" s="65"/>
      <c r="O136" s="6"/>
      <c r="P136" s="6"/>
      <c r="Q136" s="6"/>
    </row>
    <row r="137" spans="1:17" s="7" customFormat="1" ht="12.75" customHeight="1" x14ac:dyDescent="0.25">
      <c r="A137" s="1"/>
      <c r="B137" s="1"/>
      <c r="C137" s="1"/>
      <c r="D137" s="1"/>
      <c r="E137" s="2"/>
      <c r="F137" s="3"/>
      <c r="G137" s="1"/>
      <c r="H137" s="1"/>
      <c r="I137" s="3"/>
      <c r="J137" s="4"/>
      <c r="K137" s="1"/>
      <c r="L137" s="62"/>
      <c r="M137" s="72"/>
      <c r="N137" s="65"/>
      <c r="O137" s="6"/>
      <c r="P137" s="6"/>
      <c r="Q137" s="6"/>
    </row>
    <row r="138" spans="1:17" s="7" customFormat="1" ht="12.75" customHeight="1" x14ac:dyDescent="0.25">
      <c r="A138" s="1"/>
      <c r="B138" s="1"/>
      <c r="C138" s="1"/>
      <c r="D138" s="1"/>
      <c r="E138" s="2"/>
      <c r="F138" s="3"/>
      <c r="G138" s="1"/>
      <c r="H138" s="1"/>
      <c r="I138" s="3"/>
      <c r="J138" s="4"/>
      <c r="K138" s="1"/>
      <c r="L138" s="62"/>
      <c r="M138" s="72"/>
      <c r="N138" s="65"/>
      <c r="O138" s="6"/>
      <c r="P138" s="6"/>
      <c r="Q138" s="6"/>
    </row>
    <row r="139" spans="1:17" s="7" customFormat="1" ht="12.75" customHeight="1" x14ac:dyDescent="0.25">
      <c r="A139" s="1"/>
      <c r="B139" s="1"/>
      <c r="C139" s="1"/>
      <c r="D139" s="1"/>
      <c r="E139" s="2"/>
      <c r="F139" s="3"/>
      <c r="G139" s="1"/>
      <c r="H139" s="1"/>
      <c r="I139" s="3"/>
      <c r="J139" s="4"/>
      <c r="K139" s="1"/>
      <c r="L139" s="62"/>
      <c r="M139" s="72"/>
      <c r="N139" s="65"/>
      <c r="O139" s="6"/>
      <c r="P139" s="6"/>
      <c r="Q139" s="6"/>
    </row>
    <row r="140" spans="1:17" s="7" customFormat="1" ht="12.75" customHeight="1" x14ac:dyDescent="0.25">
      <c r="A140" s="1"/>
      <c r="B140" s="1"/>
      <c r="C140" s="1"/>
      <c r="D140" s="1"/>
      <c r="E140" s="2"/>
      <c r="F140" s="3"/>
      <c r="G140" s="1"/>
      <c r="H140" s="1"/>
      <c r="I140" s="3"/>
      <c r="J140" s="4"/>
      <c r="K140" s="1"/>
      <c r="L140" s="62"/>
      <c r="M140" s="72"/>
      <c r="N140" s="65"/>
      <c r="O140" s="6"/>
      <c r="P140" s="6"/>
      <c r="Q140" s="6"/>
    </row>
    <row r="141" spans="1:17" s="7" customFormat="1" ht="12.75" customHeight="1" x14ac:dyDescent="0.25">
      <c r="A141" s="1"/>
      <c r="B141" s="1"/>
      <c r="C141" s="1"/>
      <c r="D141" s="1"/>
      <c r="E141" s="2"/>
      <c r="F141" s="3"/>
      <c r="G141" s="1"/>
      <c r="H141" s="1"/>
      <c r="I141" s="3"/>
      <c r="J141" s="4"/>
      <c r="K141" s="1"/>
      <c r="L141" s="62"/>
      <c r="M141" s="72"/>
      <c r="N141" s="65"/>
      <c r="O141" s="6"/>
      <c r="P141" s="6"/>
      <c r="Q141" s="6"/>
    </row>
    <row r="142" spans="1:17" s="7" customFormat="1" ht="12.75" customHeight="1" x14ac:dyDescent="0.25">
      <c r="A142" s="1"/>
      <c r="B142" s="1"/>
      <c r="C142" s="1"/>
      <c r="D142" s="1"/>
      <c r="E142" s="2"/>
      <c r="F142" s="3"/>
      <c r="G142" s="1"/>
      <c r="H142" s="1"/>
      <c r="I142" s="3"/>
      <c r="J142" s="4"/>
      <c r="K142" s="1"/>
      <c r="L142" s="62"/>
      <c r="M142" s="72"/>
      <c r="N142" s="65"/>
      <c r="O142" s="6"/>
      <c r="P142" s="6"/>
      <c r="Q142" s="6"/>
    </row>
    <row r="143" spans="1:17" s="7" customFormat="1" ht="12.75" customHeight="1" x14ac:dyDescent="0.25">
      <c r="A143" s="1"/>
      <c r="B143" s="1"/>
      <c r="C143" s="1"/>
      <c r="D143" s="1"/>
      <c r="E143" s="2"/>
      <c r="F143" s="3"/>
      <c r="G143" s="1"/>
      <c r="H143" s="1"/>
      <c r="I143" s="3"/>
      <c r="J143" s="4"/>
      <c r="K143" s="1"/>
      <c r="L143" s="62"/>
      <c r="M143" s="72"/>
      <c r="N143" s="65"/>
      <c r="O143" s="6"/>
      <c r="P143" s="6"/>
      <c r="Q143" s="6"/>
    </row>
    <row r="144" spans="1:17" s="7" customFormat="1" ht="12.75" customHeight="1" x14ac:dyDescent="0.25">
      <c r="A144" s="1"/>
      <c r="B144" s="1"/>
      <c r="C144" s="1"/>
      <c r="D144" s="1"/>
      <c r="E144" s="2"/>
      <c r="F144" s="3"/>
      <c r="G144" s="1"/>
      <c r="H144" s="1"/>
      <c r="I144" s="3"/>
      <c r="J144" s="4"/>
      <c r="K144" s="1"/>
      <c r="L144" s="62"/>
      <c r="M144" s="72"/>
      <c r="N144" s="65"/>
      <c r="O144" s="6"/>
      <c r="P144" s="6"/>
      <c r="Q144" s="6"/>
    </row>
    <row r="145" spans="1:17" s="7" customFormat="1" ht="12.75" customHeight="1" x14ac:dyDescent="0.25">
      <c r="A145" s="1"/>
      <c r="B145" s="1"/>
      <c r="C145" s="1"/>
      <c r="D145" s="1"/>
      <c r="E145" s="2"/>
      <c r="F145" s="3"/>
      <c r="G145" s="1"/>
      <c r="H145" s="1"/>
      <c r="I145" s="3"/>
      <c r="J145" s="4"/>
      <c r="K145" s="1"/>
      <c r="L145" s="62"/>
      <c r="M145" s="72"/>
      <c r="N145" s="65"/>
      <c r="O145" s="6"/>
      <c r="P145" s="6"/>
      <c r="Q145" s="6"/>
    </row>
    <row r="146" spans="1:17" s="7" customFormat="1" ht="12.75" customHeight="1" x14ac:dyDescent="0.25">
      <c r="A146" s="1"/>
      <c r="B146" s="1"/>
      <c r="C146" s="1"/>
      <c r="D146" s="1"/>
      <c r="E146" s="2"/>
      <c r="F146" s="3"/>
      <c r="G146" s="1"/>
      <c r="H146" s="1"/>
      <c r="I146" s="3"/>
      <c r="J146" s="4"/>
      <c r="K146" s="1"/>
      <c r="L146" s="62"/>
      <c r="M146" s="72"/>
      <c r="N146" s="65"/>
      <c r="O146" s="6"/>
      <c r="P146" s="6"/>
      <c r="Q146" s="6"/>
    </row>
    <row r="147" spans="1:17" s="7" customFormat="1" ht="12.75" customHeight="1" x14ac:dyDescent="0.25">
      <c r="A147" s="1"/>
      <c r="B147" s="1"/>
      <c r="C147" s="1"/>
      <c r="D147" s="1"/>
      <c r="E147" s="2"/>
      <c r="F147" s="3"/>
      <c r="G147" s="1"/>
      <c r="H147" s="1"/>
      <c r="I147" s="3"/>
      <c r="J147" s="4"/>
      <c r="K147" s="1"/>
      <c r="L147" s="62"/>
      <c r="M147" s="72"/>
      <c r="N147" s="65"/>
      <c r="O147" s="6"/>
      <c r="P147" s="6"/>
      <c r="Q147" s="6"/>
    </row>
    <row r="148" spans="1:17" s="7" customFormat="1" ht="12.75" customHeight="1" x14ac:dyDescent="0.25">
      <c r="A148" s="1"/>
      <c r="B148" s="1"/>
      <c r="C148" s="1"/>
      <c r="D148" s="1"/>
      <c r="E148" s="2"/>
      <c r="F148" s="3"/>
      <c r="G148" s="1"/>
      <c r="H148" s="1"/>
      <c r="I148" s="3"/>
      <c r="J148" s="4"/>
      <c r="K148" s="1"/>
      <c r="L148" s="62"/>
      <c r="M148" s="72"/>
      <c r="N148" s="65"/>
      <c r="O148" s="6"/>
      <c r="P148" s="6"/>
      <c r="Q148" s="6"/>
    </row>
    <row r="149" spans="1:17" s="7" customFormat="1" ht="12.75" customHeight="1" x14ac:dyDescent="0.25">
      <c r="A149" s="1"/>
      <c r="B149" s="1"/>
      <c r="C149" s="1"/>
      <c r="D149" s="1"/>
      <c r="E149" s="2"/>
      <c r="F149" s="3"/>
      <c r="G149" s="1"/>
      <c r="H149" s="1"/>
      <c r="I149" s="3"/>
      <c r="J149" s="4"/>
      <c r="K149" s="1"/>
      <c r="L149" s="62"/>
      <c r="M149" s="72"/>
      <c r="N149" s="65"/>
      <c r="O149" s="6"/>
      <c r="P149" s="6"/>
      <c r="Q149" s="6"/>
    </row>
    <row r="150" spans="1:17" s="7" customFormat="1" ht="12.75" customHeight="1" x14ac:dyDescent="0.25">
      <c r="A150" s="1"/>
      <c r="B150" s="1"/>
      <c r="C150" s="1"/>
      <c r="D150" s="1"/>
      <c r="E150" s="2"/>
      <c r="F150" s="3"/>
      <c r="G150" s="1"/>
      <c r="H150" s="1"/>
      <c r="I150" s="3"/>
      <c r="J150" s="4"/>
      <c r="K150" s="1"/>
      <c r="L150" s="62"/>
      <c r="M150" s="72"/>
      <c r="N150" s="65"/>
      <c r="O150" s="6"/>
      <c r="P150" s="6"/>
      <c r="Q150" s="6"/>
    </row>
    <row r="151" spans="1:17" s="7" customFormat="1" ht="12.75" customHeight="1" x14ac:dyDescent="0.25">
      <c r="A151" s="1"/>
      <c r="B151" s="1"/>
      <c r="C151" s="1"/>
      <c r="D151" s="1"/>
      <c r="E151" s="2"/>
      <c r="F151" s="3"/>
      <c r="G151" s="1"/>
      <c r="H151" s="1"/>
      <c r="I151" s="3"/>
      <c r="J151" s="4"/>
      <c r="K151" s="1"/>
      <c r="L151" s="62"/>
      <c r="M151" s="72"/>
      <c r="N151" s="65"/>
      <c r="O151" s="6"/>
      <c r="P151" s="6"/>
      <c r="Q151" s="6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8B01-8E4F-4948-87A3-FD052AC345BE}">
  <sheetPr>
    <tabColor theme="1"/>
  </sheetPr>
  <dimension ref="A1:V120"/>
  <sheetViews>
    <sheetView showGridLines="0" topLeftCell="A6" workbookViewId="0">
      <selection activeCell="N32" sqref="N32"/>
    </sheetView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7.5703125" style="4" bestFit="1" customWidth="1"/>
    <col min="10" max="10" width="12.5703125" style="1"/>
    <col min="11" max="11" width="15.140625" style="103" bestFit="1" customWidth="1"/>
    <col min="12" max="12" width="14.5703125" style="103" bestFit="1" customWidth="1"/>
    <col min="13" max="13" width="38.28515625" style="105" bestFit="1" customWidth="1"/>
    <col min="14" max="14" width="8.42578125" style="99" bestFit="1" customWidth="1"/>
    <col min="15" max="15" width="14.5703125" style="70" bestFit="1" customWidth="1"/>
    <col min="16" max="16" width="38.28515625" style="119" bestFit="1" customWidth="1"/>
    <col min="17" max="17" width="10.28515625" style="65" bestFit="1" customWidth="1"/>
    <col min="18" max="18" width="8.42578125" style="65" bestFit="1" customWidth="1"/>
    <col min="19" max="19" width="12.5703125" style="7"/>
    <col min="20" max="16384" width="12.5703125" style="3"/>
  </cols>
  <sheetData>
    <row r="1" spans="1:18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4"/>
      <c r="J1" s="1"/>
      <c r="K1" s="105" t="s">
        <v>139</v>
      </c>
      <c r="L1" s="104">
        <v>1.0249999999999999</v>
      </c>
      <c r="M1" s="99"/>
      <c r="N1" s="99"/>
      <c r="O1" s="70"/>
      <c r="P1" s="119"/>
      <c r="Q1" s="65"/>
      <c r="R1" s="65"/>
    </row>
    <row r="2" spans="1:18" s="7" customFormat="1" x14ac:dyDescent="0.25">
      <c r="A2" s="2" t="s">
        <v>173</v>
      </c>
      <c r="B2" s="2"/>
      <c r="C2" s="3"/>
      <c r="E2" s="1"/>
      <c r="F2" s="1"/>
      <c r="G2" s="1"/>
      <c r="H2" s="1"/>
      <c r="I2" s="4"/>
      <c r="J2" s="1"/>
      <c r="K2" s="94" t="s">
        <v>140</v>
      </c>
      <c r="L2" s="105" t="s">
        <v>138</v>
      </c>
      <c r="M2" s="99"/>
      <c r="N2" s="106"/>
      <c r="O2" s="70"/>
      <c r="P2" s="119"/>
      <c r="Q2" s="65"/>
      <c r="R2" s="65"/>
    </row>
    <row r="3" spans="1:18" s="13" customFormat="1" x14ac:dyDescent="0.25">
      <c r="A3" s="97" t="s">
        <v>158</v>
      </c>
      <c r="B3" s="10"/>
      <c r="C3" s="11"/>
      <c r="E3" s="9"/>
      <c r="F3" s="9"/>
      <c r="G3" s="9"/>
      <c r="H3" s="9"/>
      <c r="I3" s="12"/>
      <c r="J3" s="9"/>
      <c r="K3" s="107"/>
      <c r="L3" s="107"/>
      <c r="M3" s="108"/>
      <c r="N3" s="100"/>
      <c r="O3" s="120"/>
      <c r="P3" s="121"/>
      <c r="Q3" s="64"/>
      <c r="R3" s="64"/>
    </row>
    <row r="4" spans="1:18" s="13" customFormat="1" x14ac:dyDescent="0.25">
      <c r="A4" s="9"/>
      <c r="B4" s="10"/>
      <c r="C4" s="11"/>
      <c r="D4" s="9"/>
      <c r="E4" s="9"/>
      <c r="F4" s="9"/>
      <c r="G4" s="9"/>
      <c r="H4" s="9"/>
      <c r="I4" s="12"/>
      <c r="J4" s="9"/>
      <c r="K4" s="107"/>
      <c r="L4" s="107"/>
      <c r="M4" s="108"/>
      <c r="N4" s="100"/>
      <c r="O4" s="120"/>
      <c r="P4" s="121"/>
      <c r="Q4" s="64"/>
      <c r="R4" s="64"/>
    </row>
    <row r="5" spans="1:18" s="13" customFormat="1" x14ac:dyDescent="0.25">
      <c r="C5" s="11"/>
      <c r="E5" s="9"/>
      <c r="F5" s="9"/>
      <c r="G5" s="9"/>
      <c r="H5" s="9"/>
      <c r="I5" s="12"/>
      <c r="J5" s="9"/>
      <c r="K5" s="123" t="s">
        <v>156</v>
      </c>
      <c r="L5" s="100"/>
      <c r="M5" s="108"/>
      <c r="N5" s="100"/>
      <c r="O5" s="120" t="s">
        <v>157</v>
      </c>
      <c r="P5" s="121"/>
      <c r="Q5" s="64"/>
      <c r="R5" s="64"/>
    </row>
    <row r="6" spans="1:18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2" t="s">
        <v>4</v>
      </c>
      <c r="J6" s="9"/>
      <c r="K6" s="107"/>
      <c r="L6" s="107"/>
      <c r="M6" s="108"/>
      <c r="N6" s="100"/>
      <c r="O6" s="120"/>
      <c r="P6" s="121"/>
      <c r="Q6" s="64"/>
      <c r="R6" s="64"/>
    </row>
    <row r="7" spans="1:18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29" t="s">
        <v>12</v>
      </c>
      <c r="J7" s="9"/>
      <c r="K7" s="107" t="s">
        <v>155</v>
      </c>
      <c r="L7" s="107"/>
      <c r="M7" s="108"/>
      <c r="N7" s="100"/>
      <c r="O7" s="120" t="s">
        <v>150</v>
      </c>
      <c r="P7" s="121" t="s">
        <v>151</v>
      </c>
      <c r="Q7" s="64" t="s">
        <v>115</v>
      </c>
      <c r="R7" s="64" t="s">
        <v>12</v>
      </c>
    </row>
    <row r="8" spans="1:18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96">
        <f ca="1">N8</f>
        <v>43.79</v>
      </c>
      <c r="J8" s="15"/>
      <c r="K8" s="109" t="s">
        <v>141</v>
      </c>
      <c r="L8" s="103" t="s">
        <v>15</v>
      </c>
      <c r="M8" s="94" t="s">
        <v>16</v>
      </c>
      <c r="N8" s="101" cm="1">
        <f t="array" aca="1" ref="N8" ca="1">IF(K8="Y",ROUND(VLOOKUP(L8,INDIRECT($L$2),3,0)*INDIRECT($K$1),2),ROUND(VLOOKUP(L8,INDIRECT($L$2),3,0),2))</f>
        <v>43.79</v>
      </c>
      <c r="O8" s="70" t="str">
        <f>A8</f>
        <v>01400C</v>
      </c>
      <c r="P8" s="119" t="str">
        <f>B8</f>
        <v>Bricklayer</v>
      </c>
      <c r="Q8" s="65" t="str">
        <f>H8</f>
        <v>06</v>
      </c>
      <c r="R8" s="78">
        <f ca="1">N8</f>
        <v>43.79</v>
      </c>
    </row>
    <row r="9" spans="1:18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4"/>
      <c r="J9" s="15"/>
      <c r="K9" s="109"/>
      <c r="L9" s="103"/>
      <c r="M9" s="105"/>
      <c r="N9" s="102"/>
      <c r="O9" s="70"/>
      <c r="P9" s="119"/>
      <c r="Q9" s="65"/>
      <c r="R9" s="65"/>
    </row>
    <row r="10" spans="1:18" s="7" customFormat="1" x14ac:dyDescent="0.25">
      <c r="A10" s="1"/>
      <c r="B10" s="126" t="str">
        <f ca="1">"shall receive an additional "&amp;TEXT(N65,"$0.000")&amp;" cents per hour."</f>
        <v>shall receive an additional $0.700 cents per hour.</v>
      </c>
      <c r="C10" s="3"/>
      <c r="D10" s="1"/>
      <c r="E10" s="1"/>
      <c r="F10" s="1"/>
      <c r="G10" s="1"/>
      <c r="H10" s="1"/>
      <c r="I10" s="4"/>
      <c r="J10" s="15"/>
      <c r="K10" s="109"/>
      <c r="L10" s="110"/>
      <c r="M10" s="94"/>
      <c r="N10" s="111"/>
      <c r="O10" s="70"/>
      <c r="P10" s="119"/>
      <c r="Q10" s="65"/>
      <c r="R10" s="78"/>
    </row>
    <row r="11" spans="1:18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96">
        <f ca="1">N11</f>
        <v>42.48</v>
      </c>
      <c r="J11" s="15"/>
      <c r="K11" s="109" t="s">
        <v>141</v>
      </c>
      <c r="L11" s="103" t="s">
        <v>19</v>
      </c>
      <c r="M11" s="94" t="s">
        <v>20</v>
      </c>
      <c r="N11" s="101" cm="1">
        <f t="array" aca="1" ref="N11" ca="1">IF(K11="Y",ROUND(VLOOKUP(L11,INDIRECT($L$2),3,0)*INDIRECT($K$1),2),ROUND(VLOOKUP(L11,INDIRECT($L$2),3,0),2))</f>
        <v>42.48</v>
      </c>
      <c r="O11" s="70" t="str">
        <f>A11</f>
        <v>01510C</v>
      </c>
      <c r="P11" s="119" t="str">
        <f>B11</f>
        <v>Carpenter</v>
      </c>
      <c r="Q11" s="65" t="str">
        <f>H11</f>
        <v>04</v>
      </c>
      <c r="R11" s="78">
        <f ca="1">N11</f>
        <v>42.48</v>
      </c>
    </row>
    <row r="12" spans="1:18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4"/>
      <c r="J12" s="15"/>
      <c r="K12" s="109"/>
      <c r="L12" s="112"/>
      <c r="M12" s="113"/>
      <c r="N12" s="111"/>
      <c r="O12" s="70"/>
      <c r="P12" s="119"/>
      <c r="Q12" s="65"/>
      <c r="R12" s="65"/>
    </row>
    <row r="13" spans="1:18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4"/>
      <c r="J13" s="15"/>
      <c r="K13" s="109"/>
      <c r="L13" s="112"/>
      <c r="M13" s="113"/>
      <c r="N13" s="111"/>
      <c r="O13" s="70"/>
      <c r="P13" s="119"/>
      <c r="Q13" s="65"/>
      <c r="R13" s="65"/>
    </row>
    <row r="14" spans="1:18" s="7" customFormat="1" x14ac:dyDescent="0.25">
      <c r="A14" s="1"/>
      <c r="B14" s="125" t="str">
        <f ca="1">"he/she shall be paid an additional "&amp;TEXT(N66,"$0.000")&amp;" cents per hour."</f>
        <v>he/she shall be paid an additional $0.270 cents per hour.</v>
      </c>
      <c r="C14" s="3"/>
      <c r="D14" s="1"/>
      <c r="E14" s="1"/>
      <c r="F14" s="1"/>
      <c r="G14" s="1"/>
      <c r="H14" s="1"/>
      <c r="I14" s="4"/>
      <c r="J14" s="15"/>
      <c r="K14" s="109"/>
      <c r="L14" s="112"/>
      <c r="M14" s="113"/>
      <c r="N14" s="111"/>
      <c r="O14" s="70"/>
      <c r="P14" s="119"/>
      <c r="Q14" s="65"/>
      <c r="R14" s="65"/>
    </row>
    <row r="15" spans="1:18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96">
        <f ca="1">N15</f>
        <v>41.33</v>
      </c>
      <c r="J15" s="15"/>
      <c r="K15" s="109" t="s">
        <v>141</v>
      </c>
      <c r="L15" s="103" t="s">
        <v>24</v>
      </c>
      <c r="M15" s="94" t="s">
        <v>25</v>
      </c>
      <c r="N15" s="101" cm="1">
        <f t="array" aca="1" ref="N15" ca="1">IF(K15="Y",ROUND(VLOOKUP(L15,INDIRECT($L$2),3,0)*INDIRECT($K$1),2),ROUND(VLOOKUP(L15,INDIRECT($L$2),3,0),2))</f>
        <v>41.33</v>
      </c>
      <c r="O15" s="70" t="str">
        <f>A15</f>
        <v>07350C</v>
      </c>
      <c r="P15" s="119" t="str">
        <f>B15</f>
        <v>Painter</v>
      </c>
      <c r="Q15" s="65" t="str">
        <f>H15</f>
        <v>01</v>
      </c>
      <c r="R15" s="78">
        <f ca="1">N15</f>
        <v>41.33</v>
      </c>
    </row>
    <row r="16" spans="1:18" x14ac:dyDescent="0.25">
      <c r="B16" s="124" t="s">
        <v>166</v>
      </c>
      <c r="J16" s="15"/>
      <c r="K16" s="109"/>
      <c r="L16" s="112"/>
      <c r="M16" s="113"/>
      <c r="N16" s="111"/>
    </row>
    <row r="17" spans="1:22" x14ac:dyDescent="0.25">
      <c r="B17" s="124" t="s">
        <v>167</v>
      </c>
      <c r="J17" s="15"/>
      <c r="K17" s="109"/>
      <c r="L17" s="112"/>
      <c r="M17" s="113"/>
      <c r="N17" s="111"/>
    </row>
    <row r="18" spans="1:22" x14ac:dyDescent="0.25">
      <c r="B18" s="124" t="s">
        <v>168</v>
      </c>
      <c r="J18" s="15"/>
      <c r="K18" s="109"/>
      <c r="L18" s="112"/>
      <c r="M18" s="113"/>
      <c r="N18" s="111"/>
    </row>
    <row r="19" spans="1:22" x14ac:dyDescent="0.25">
      <c r="B19" s="124" t="s">
        <v>169</v>
      </c>
      <c r="J19" s="15"/>
      <c r="K19" s="109"/>
      <c r="L19" s="112"/>
      <c r="M19" s="113"/>
      <c r="N19" s="111"/>
    </row>
    <row r="20" spans="1:22" x14ac:dyDescent="0.25">
      <c r="B20" s="124" t="str">
        <f ca="1">"he/she shall receive an additional "&amp;TEXT(N63,"$0.000")&amp;" cents per hour. Provided"</f>
        <v>he/she shall receive an additional $0.808 cents per hour. Provided</v>
      </c>
      <c r="J20" s="15"/>
      <c r="K20" s="109"/>
      <c r="L20" s="112"/>
      <c r="M20" s="113"/>
      <c r="N20" s="111"/>
    </row>
    <row r="21" spans="1:22" x14ac:dyDescent="0.25">
      <c r="B21" s="124" t="s">
        <v>170</v>
      </c>
      <c r="C21" s="2"/>
      <c r="F21" s="2"/>
      <c r="J21" s="2"/>
      <c r="K21" s="103" t="s">
        <v>13</v>
      </c>
      <c r="L21" s="112" t="s">
        <v>143</v>
      </c>
      <c r="M21" s="113" t="s">
        <v>142</v>
      </c>
      <c r="N21" s="114">
        <v>0.1875</v>
      </c>
      <c r="O21" s="76"/>
    </row>
    <row r="22" spans="1:22" x14ac:dyDescent="0.25">
      <c r="B22" s="124" t="str">
        <f>"12:00 a.m. and 8:00 a.m. shall receive an additional "&amp;TEXT($N$21,"#.00%")&amp;" premium."</f>
        <v>12:00 a.m. and 8:00 a.m. shall receive an additional 18.75% premium.</v>
      </c>
      <c r="C22" s="2"/>
      <c r="F22" s="2"/>
      <c r="J22" s="2"/>
      <c r="K22" s="94"/>
      <c r="L22" s="112"/>
      <c r="M22" s="113"/>
      <c r="N22" s="111"/>
      <c r="O22" s="76"/>
    </row>
    <row r="23" spans="1:22" x14ac:dyDescent="0.25">
      <c r="A23" s="1" t="s">
        <v>33</v>
      </c>
      <c r="B23" s="2" t="s">
        <v>34</v>
      </c>
      <c r="C23" s="3">
        <v>270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96">
        <f ca="1">N23</f>
        <v>41.33</v>
      </c>
      <c r="J23" s="15"/>
      <c r="K23" s="109" t="s">
        <v>141</v>
      </c>
      <c r="L23" s="103" t="s">
        <v>33</v>
      </c>
      <c r="M23" s="94" t="s">
        <v>34</v>
      </c>
      <c r="N23" s="101" cm="1">
        <f t="array" aca="1" ref="N23" ca="1">IF(K23="Y",ROUND(VLOOKUP(L23,INDIRECT($L$2),3,0)*INDIRECT($K$1),2),ROUND(VLOOKUP(L23,INDIRECT($L$2),3,0),2))</f>
        <v>41.33</v>
      </c>
      <c r="O23" s="70" t="str">
        <f>A23</f>
        <v>05940C</v>
      </c>
      <c r="P23" s="119" t="str">
        <f>B23</f>
        <v>Lacquer and Varnish Machine Operator</v>
      </c>
      <c r="Q23" s="65" t="str">
        <f>H23</f>
        <v>01</v>
      </c>
      <c r="R23" s="78">
        <f ca="1">N23</f>
        <v>41.33</v>
      </c>
    </row>
    <row r="24" spans="1:22" x14ac:dyDescent="0.25">
      <c r="B24" s="124" t="s">
        <v>171</v>
      </c>
      <c r="J24" s="17"/>
      <c r="K24" s="115"/>
      <c r="L24" s="94"/>
      <c r="M24" s="94"/>
      <c r="N24" s="110"/>
    </row>
    <row r="25" spans="1:22" x14ac:dyDescent="0.25">
      <c r="B25" s="124" t="str">
        <f ca="1">"painting, he/she shall receive an additional "&amp;TEXT(N64,"$0.000")&amp;" cents per hour."</f>
        <v>painting, he/she shall receive an additional $0.808 cents per hour.</v>
      </c>
      <c r="J25" s="17"/>
      <c r="K25" s="115"/>
      <c r="L25" s="110"/>
      <c r="M25" s="94"/>
      <c r="N25" s="110"/>
    </row>
    <row r="26" spans="1:22" x14ac:dyDescent="0.25">
      <c r="B26" s="124" t="s">
        <v>172</v>
      </c>
      <c r="J26" s="17"/>
      <c r="K26" s="115"/>
      <c r="L26" s="110"/>
      <c r="M26" s="94"/>
      <c r="N26" s="110"/>
    </row>
    <row r="27" spans="1:22" s="7" customFormat="1" x14ac:dyDescent="0.25">
      <c r="A27" s="1"/>
      <c r="B27" s="124" t="str">
        <f>"12:00 a.m. and 8:00 a.m. shall receive an additional "&amp;TEXT($N$21,"#.00%")&amp;"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4"/>
      <c r="J27" s="17"/>
      <c r="K27" s="115"/>
      <c r="L27" s="110"/>
      <c r="M27" s="94"/>
      <c r="N27" s="110"/>
      <c r="O27" s="70"/>
      <c r="P27" s="119"/>
      <c r="Q27" s="65"/>
      <c r="R27" s="65"/>
      <c r="T27" s="3"/>
      <c r="U27" s="3"/>
      <c r="V27" s="3"/>
    </row>
    <row r="28" spans="1:22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96">
        <f t="shared" ref="I28:I32" ca="1" si="0">N28</f>
        <v>48.25</v>
      </c>
      <c r="J28" s="15"/>
      <c r="K28" s="109" t="s">
        <v>141</v>
      </c>
      <c r="L28" s="103" t="s">
        <v>39</v>
      </c>
      <c r="M28" s="94" t="s">
        <v>40</v>
      </c>
      <c r="N28" s="101" cm="1">
        <f t="array" aca="1" ref="N28" ca="1">IF(K28="Y",ROUND(VLOOKUP(L28,INDIRECT($L$2),3,0)*INDIRECT($K$1),2),ROUND(VLOOKUP(L28,INDIRECT($L$2),3,0),2))</f>
        <v>48.25</v>
      </c>
      <c r="O28" s="70" t="str">
        <f t="shared" ref="O28:P32" si="1">A28</f>
        <v>05760C</v>
      </c>
      <c r="P28" s="119" t="str">
        <f t="shared" si="1"/>
        <v>Iron Worker</v>
      </c>
      <c r="Q28" s="65" t="str">
        <f>H28</f>
        <v>08</v>
      </c>
      <c r="R28" s="78">
        <f t="shared" ref="R28:R32" ca="1" si="2">N28</f>
        <v>48.25</v>
      </c>
      <c r="T28" s="3"/>
      <c r="U28" s="3"/>
      <c r="V28" s="3"/>
    </row>
    <row r="29" spans="1:22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96">
        <f t="shared" ca="1" si="0"/>
        <v>49.73</v>
      </c>
      <c r="K29" s="109" t="s">
        <v>141</v>
      </c>
      <c r="L29" s="103" t="s">
        <v>43</v>
      </c>
      <c r="M29" s="94" t="s">
        <v>44</v>
      </c>
      <c r="N29" s="101" cm="1">
        <f t="array" aca="1" ref="N29" ca="1">IF(K29="Y",ROUND(VLOOKUP(L29,INDIRECT($L$2),3,0)*INDIRECT($K$1),2),ROUND(VLOOKUP(L29,INDIRECT($L$2),3,0),2))</f>
        <v>49.73</v>
      </c>
      <c r="O29" s="70" t="str">
        <f t="shared" si="1"/>
        <v>07780C</v>
      </c>
      <c r="P29" s="119" t="str">
        <f t="shared" si="1"/>
        <v>Pipefitter</v>
      </c>
      <c r="Q29" s="65" t="str">
        <f>H29</f>
        <v>15</v>
      </c>
      <c r="R29" s="78">
        <f t="shared" ca="1" si="2"/>
        <v>49.73</v>
      </c>
    </row>
    <row r="30" spans="1:22" x14ac:dyDescent="0.25">
      <c r="A30" s="1" t="s">
        <v>45</v>
      </c>
      <c r="B30" s="2" t="s">
        <v>46</v>
      </c>
      <c r="C30" s="3">
        <v>305</v>
      </c>
      <c r="D30" s="1" t="s">
        <v>13</v>
      </c>
      <c r="E30" s="1">
        <v>2</v>
      </c>
      <c r="F30" s="1" t="s">
        <v>14</v>
      </c>
      <c r="G30" s="1">
        <v>6</v>
      </c>
      <c r="H30" s="1" t="s">
        <v>121</v>
      </c>
      <c r="I30" s="96">
        <f t="shared" ca="1" si="0"/>
        <v>49.73</v>
      </c>
      <c r="K30" s="109" t="s">
        <v>141</v>
      </c>
      <c r="L30" s="103" t="s">
        <v>45</v>
      </c>
      <c r="M30" s="94" t="s">
        <v>46</v>
      </c>
      <c r="N30" s="101" cm="1">
        <f t="array" aca="1" ref="N30" ca="1">IF(K30="Y",ROUND(VLOOKUP(L30,INDIRECT($L$2),3,0)*INDIRECT($K$1),2),ROUND(VLOOKUP(L30,INDIRECT($L$2),3,0),2))</f>
        <v>49.73</v>
      </c>
      <c r="O30" s="70" t="str">
        <f t="shared" si="1"/>
        <v>07770C</v>
      </c>
      <c r="P30" s="119" t="str">
        <f t="shared" si="1"/>
        <v>Pipefitter/Instrumentation</v>
      </c>
      <c r="Q30" s="65" t="str">
        <f>H30</f>
        <v>16</v>
      </c>
      <c r="R30" s="78">
        <f t="shared" ca="1" si="2"/>
        <v>49.73</v>
      </c>
    </row>
    <row r="31" spans="1:22" x14ac:dyDescent="0.25">
      <c r="A31" s="1" t="s">
        <v>48</v>
      </c>
      <c r="B31" s="2" t="s">
        <v>49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96">
        <f t="shared" ca="1" si="0"/>
        <v>46.160000000000004</v>
      </c>
      <c r="K31" s="109" t="s">
        <v>141</v>
      </c>
      <c r="L31" s="103" t="s">
        <v>48</v>
      </c>
      <c r="M31" s="94" t="s">
        <v>49</v>
      </c>
      <c r="N31" s="101" cm="1">
        <f t="array" aca="1" ref="N31" ca="1">IF(K32="Y",ROUND((VLOOKUP(L32,INDIRECT($L$2),3,0)+2.33)*INDIRECT($K$1),2)-2.33,ROUND(VLOOKUP(L32,INDIRECT($L$2),3,0),2))</f>
        <v>46.160000000000004</v>
      </c>
      <c r="O31" s="70" t="str">
        <f t="shared" si="1"/>
        <v>08030C</v>
      </c>
      <c r="P31" s="119" t="str">
        <f t="shared" si="1"/>
        <v xml:space="preserve">Plumber </v>
      </c>
      <c r="Q31" s="65" t="str">
        <f>H31</f>
        <v>11</v>
      </c>
      <c r="R31" s="78">
        <f t="shared" ca="1" si="2"/>
        <v>46.160000000000004</v>
      </c>
    </row>
    <row r="32" spans="1:22" x14ac:dyDescent="0.25">
      <c r="A32" s="1" t="s">
        <v>50</v>
      </c>
      <c r="B32" s="2" t="s">
        <v>51</v>
      </c>
      <c r="C32" s="3">
        <v>305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96">
        <f t="shared" ca="1" si="0"/>
        <v>46.160000000000004</v>
      </c>
      <c r="K32" s="103" t="s">
        <v>141</v>
      </c>
      <c r="L32" s="103" t="s">
        <v>50</v>
      </c>
      <c r="M32" s="94" t="s">
        <v>51</v>
      </c>
      <c r="N32" s="101" cm="1">
        <f t="array" aca="1" ref="N32" ca="1">IF(K32="Y",ROUND((VLOOKUP(L32,INDIRECT($L$2),3,0)+2.33)*INDIRECT($K$1),2)-2.33,ROUND(VLOOKUP(L32,INDIRECT($L$2),3,0),2))</f>
        <v>46.160000000000004</v>
      </c>
      <c r="O32" s="70" t="str">
        <f t="shared" si="1"/>
        <v>08010C</v>
      </c>
      <c r="P32" s="119" t="str">
        <f t="shared" si="1"/>
        <v xml:space="preserve">Plumber/Welder </v>
      </c>
      <c r="Q32" s="122">
        <f>H32</f>
        <v>12</v>
      </c>
      <c r="R32" s="78">
        <f t="shared" ca="1" si="2"/>
        <v>46.160000000000004</v>
      </c>
    </row>
    <row r="33" spans="1:19" x14ac:dyDescent="0.25">
      <c r="B33" s="124" t="str">
        <f>"For Plumbers' participation in the 'Twin City Pipe Trades Pension Trust,' "&amp; TEXT(N68,"$0.00")&amp;" per hour has been removed from the hourly rate shown above."</f>
        <v>For Plumbers' participation in the 'Twin City Pipe Trades Pension Trust,' $2.33 per hour has been removed from the hourly rate shown above.</v>
      </c>
      <c r="J33" s="15"/>
      <c r="K33" s="109"/>
      <c r="L33" s="109"/>
    </row>
    <row r="34" spans="1:19" x14ac:dyDescent="0.25">
      <c r="J34" s="15"/>
      <c r="K34" s="109"/>
      <c r="L34" s="109"/>
    </row>
    <row r="35" spans="1:19" x14ac:dyDescent="0.25">
      <c r="A35" s="10" t="s">
        <v>146</v>
      </c>
      <c r="F35" s="9" t="s">
        <v>160</v>
      </c>
      <c r="G35" s="9" t="s">
        <v>133</v>
      </c>
      <c r="H35" s="9" t="s">
        <v>135</v>
      </c>
      <c r="I35" s="12" t="s">
        <v>4</v>
      </c>
      <c r="J35" s="15"/>
      <c r="K35" s="109"/>
      <c r="L35" s="109"/>
    </row>
    <row r="36" spans="1:19" s="11" customFormat="1" x14ac:dyDescent="0.25">
      <c r="A36" s="127" t="s">
        <v>150</v>
      </c>
      <c r="B36" s="128" t="s">
        <v>159</v>
      </c>
      <c r="C36" s="127" t="s">
        <v>162</v>
      </c>
      <c r="D36" s="127" t="s">
        <v>5</v>
      </c>
      <c r="E36" s="127" t="s">
        <v>6</v>
      </c>
      <c r="F36" s="127" t="s">
        <v>161</v>
      </c>
      <c r="G36" s="127" t="s">
        <v>134</v>
      </c>
      <c r="H36" s="127" t="s">
        <v>134</v>
      </c>
      <c r="I36" s="129" t="s">
        <v>12</v>
      </c>
      <c r="J36" s="9"/>
      <c r="K36" s="107"/>
      <c r="L36" s="107"/>
      <c r="M36" s="108"/>
      <c r="N36" s="100"/>
      <c r="O36" s="120"/>
      <c r="P36" s="121"/>
      <c r="Q36" s="64"/>
      <c r="R36" s="64"/>
      <c r="S36" s="13"/>
    </row>
    <row r="37" spans="1:19" x14ac:dyDescent="0.25">
      <c r="A37" s="1" t="s">
        <v>56</v>
      </c>
      <c r="B37" s="2" t="s">
        <v>57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124</v>
      </c>
      <c r="I37" s="96">
        <f t="shared" ref="I37:I47" ca="1" si="3">N37</f>
        <v>48.18</v>
      </c>
      <c r="J37" s="3"/>
      <c r="K37" s="103" t="s">
        <v>141</v>
      </c>
      <c r="L37" s="103" t="s">
        <v>56</v>
      </c>
      <c r="M37" s="94" t="s">
        <v>57</v>
      </c>
      <c r="N37" s="101" cm="1">
        <f t="array" aca="1" ref="N37" ca="1">IF(K37="Y",ROUND(VLOOKUP(L37,INDIRECT($L$2),3,0)*INDIRECT($K$1),2),ROUND(VLOOKUP(L37,INDIRECT($L$2),3,0),2))</f>
        <v>48.18</v>
      </c>
      <c r="O37" s="70" t="str">
        <f t="shared" ref="O37:O47" si="4">A37</f>
        <v>04530C</v>
      </c>
      <c r="P37" s="119" t="str">
        <f t="shared" ref="P37:P47" si="5">B37</f>
        <v>Foreman, Bricklayer</v>
      </c>
      <c r="Q37" s="122" t="str">
        <f t="shared" ref="Q37:Q47" si="6">H37</f>
        <v>07</v>
      </c>
      <c r="R37" s="78">
        <f t="shared" ref="R37:R47" ca="1" si="7">N37</f>
        <v>48.18</v>
      </c>
      <c r="S37" s="3"/>
    </row>
    <row r="38" spans="1:19" x14ac:dyDescent="0.25">
      <c r="A38" s="1" t="s">
        <v>58</v>
      </c>
      <c r="B38" s="2" t="s">
        <v>59</v>
      </c>
      <c r="C38" s="3">
        <v>363</v>
      </c>
      <c r="D38" s="1" t="s">
        <v>13</v>
      </c>
      <c r="E38" s="1">
        <v>2</v>
      </c>
      <c r="F38" s="1" t="s">
        <v>14</v>
      </c>
      <c r="G38" s="1">
        <v>8</v>
      </c>
      <c r="H38" s="1" t="s">
        <v>125</v>
      </c>
      <c r="I38" s="96">
        <f t="shared" ca="1" si="3"/>
        <v>45.07</v>
      </c>
      <c r="J38" s="3"/>
      <c r="K38" s="103" t="s">
        <v>141</v>
      </c>
      <c r="L38" s="103" t="s">
        <v>58</v>
      </c>
      <c r="M38" s="94" t="s">
        <v>59</v>
      </c>
      <c r="N38" s="101" cm="1">
        <f t="array" aca="1" ref="N38" ca="1">IF(K38="Y",ROUND(VLOOKUP(L38,INDIRECT($L$2),3,0)*INDIRECT($K$1),2),ROUND(VLOOKUP(L38,INDIRECT($L$2),3,0),2))</f>
        <v>45.07</v>
      </c>
      <c r="O38" s="70" t="str">
        <f t="shared" si="4"/>
        <v>04560C</v>
      </c>
      <c r="P38" s="119" t="str">
        <f t="shared" si="5"/>
        <v>Foreman, Carpenter</v>
      </c>
      <c r="Q38" s="122" t="str">
        <f t="shared" si="6"/>
        <v>05</v>
      </c>
      <c r="R38" s="78">
        <f t="shared" ca="1" si="7"/>
        <v>45.07</v>
      </c>
      <c r="S38" s="3"/>
    </row>
    <row r="39" spans="1:19" x14ac:dyDescent="0.25">
      <c r="A39" s="1" t="s">
        <v>60</v>
      </c>
      <c r="B39" s="2" t="s">
        <v>61</v>
      </c>
      <c r="C39" s="3">
        <v>348</v>
      </c>
      <c r="D39" s="1" t="s">
        <v>13</v>
      </c>
      <c r="E39" s="1">
        <v>2</v>
      </c>
      <c r="F39" s="1" t="s">
        <v>14</v>
      </c>
      <c r="G39" s="1">
        <v>7</v>
      </c>
      <c r="H39" s="1" t="s">
        <v>126</v>
      </c>
      <c r="I39" s="96">
        <f t="shared" ca="1" si="3"/>
        <v>51.18</v>
      </c>
      <c r="J39" s="3"/>
      <c r="K39" s="103" t="s">
        <v>141</v>
      </c>
      <c r="L39" s="103" t="s">
        <v>60</v>
      </c>
      <c r="M39" s="94" t="s">
        <v>61</v>
      </c>
      <c r="N39" s="101" cm="1">
        <f t="array" aca="1" ref="N39" ca="1">IF(K39="Y",ROUND(VLOOKUP(L39,INDIRECT($L$2),3,0)*INDIRECT($K$1),2),ROUND(VLOOKUP(L39,INDIRECT($L$2),3,0),2))</f>
        <v>51.18</v>
      </c>
      <c r="O39" s="70" t="str">
        <f t="shared" si="4"/>
        <v>04680C</v>
      </c>
      <c r="P39" s="119" t="str">
        <f t="shared" si="5"/>
        <v>Foreman, Iron Worker</v>
      </c>
      <c r="Q39" s="122" t="str">
        <f t="shared" si="6"/>
        <v>09</v>
      </c>
      <c r="R39" s="78">
        <f t="shared" ca="1" si="7"/>
        <v>51.18</v>
      </c>
      <c r="S39" s="3"/>
    </row>
    <row r="40" spans="1:19" x14ac:dyDescent="0.25">
      <c r="A40" s="1" t="s">
        <v>62</v>
      </c>
      <c r="B40" s="2" t="s">
        <v>63</v>
      </c>
      <c r="C40" s="3">
        <v>333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127</v>
      </c>
      <c r="I40" s="96">
        <f t="shared" ca="1" si="3"/>
        <v>43.81</v>
      </c>
      <c r="J40" s="3"/>
      <c r="K40" s="103" t="s">
        <v>141</v>
      </c>
      <c r="L40" s="103" t="s">
        <v>62</v>
      </c>
      <c r="M40" s="94" t="s">
        <v>63</v>
      </c>
      <c r="N40" s="101" cm="1">
        <f t="array" aca="1" ref="N40" ca="1">IF(K40="Y",ROUND(VLOOKUP(L40,INDIRECT($L$2),3,0)*INDIRECT($K$1),2),ROUND(VLOOKUP(L40,INDIRECT($L$2),3,0),2))</f>
        <v>43.81</v>
      </c>
      <c r="O40" s="70" t="str">
        <f t="shared" si="4"/>
        <v>04760C</v>
      </c>
      <c r="P40" s="119" t="str">
        <f t="shared" si="5"/>
        <v>Foreman, Painter</v>
      </c>
      <c r="Q40" s="122" t="str">
        <f t="shared" si="6"/>
        <v>03</v>
      </c>
      <c r="R40" s="78">
        <f t="shared" ca="1" si="7"/>
        <v>43.81</v>
      </c>
      <c r="S40" s="3"/>
    </row>
    <row r="41" spans="1:19" x14ac:dyDescent="0.25">
      <c r="A41" s="1" t="s">
        <v>64</v>
      </c>
      <c r="B41" s="2" t="s">
        <v>65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128</v>
      </c>
      <c r="I41" s="96">
        <f t="shared" ca="1" si="3"/>
        <v>43.81</v>
      </c>
      <c r="J41" s="3"/>
      <c r="K41" s="103" t="s">
        <v>141</v>
      </c>
      <c r="L41" s="103" t="s">
        <v>64</v>
      </c>
      <c r="M41" s="94" t="s">
        <v>65</v>
      </c>
      <c r="N41" s="101" cm="1">
        <f t="array" aca="1" ref="N41" ca="1">IF(K41="Y",ROUND(VLOOKUP(L41,INDIRECT($L$2),3,0)*INDIRECT($K$1),2),ROUND(VLOOKUP(L41,INDIRECT($L$2),3,0),2))</f>
        <v>43.81</v>
      </c>
      <c r="O41" s="70" t="str">
        <f t="shared" si="4"/>
        <v>05010C</v>
      </c>
      <c r="P41" s="119" t="str">
        <f t="shared" si="5"/>
        <v>Foreman, Painter-Traffic</v>
      </c>
      <c r="Q41" s="122" t="str">
        <f t="shared" si="6"/>
        <v>02</v>
      </c>
      <c r="R41" s="78">
        <f t="shared" ca="1" si="7"/>
        <v>43.81</v>
      </c>
      <c r="S41" s="3"/>
    </row>
    <row r="42" spans="1:19" x14ac:dyDescent="0.25">
      <c r="A42" s="1" t="s">
        <v>66</v>
      </c>
      <c r="B42" s="2" t="s">
        <v>67</v>
      </c>
      <c r="C42" s="3">
        <v>363</v>
      </c>
      <c r="D42" s="1" t="s">
        <v>13</v>
      </c>
      <c r="E42" s="1">
        <v>2</v>
      </c>
      <c r="F42" s="1" t="s">
        <v>14</v>
      </c>
      <c r="G42" s="1">
        <v>8</v>
      </c>
      <c r="H42" s="1" t="s">
        <v>129</v>
      </c>
      <c r="I42" s="96">
        <f t="shared" ca="1" si="3"/>
        <v>52.01</v>
      </c>
      <c r="J42" s="3"/>
      <c r="K42" s="103" t="s">
        <v>141</v>
      </c>
      <c r="L42" s="103" t="s">
        <v>66</v>
      </c>
      <c r="M42" s="94" t="s">
        <v>67</v>
      </c>
      <c r="N42" s="101" cm="1">
        <f t="array" aca="1" ref="N42" ca="1">IF(K42="Y",ROUND(VLOOKUP(L42,INDIRECT($L$2),3,0)*INDIRECT($K$1),2),ROUND(VLOOKUP(L42,INDIRECT($L$2),3,0),2))</f>
        <v>52.01</v>
      </c>
      <c r="O42" s="70" t="str">
        <f t="shared" si="4"/>
        <v>04940C</v>
      </c>
      <c r="P42" s="119" t="str">
        <f t="shared" si="5"/>
        <v>Foreman, Sheet Metal Worker</v>
      </c>
      <c r="Q42" s="122" t="str">
        <f t="shared" si="6"/>
        <v>14</v>
      </c>
      <c r="R42" s="78">
        <f t="shared" ca="1" si="7"/>
        <v>52.01</v>
      </c>
      <c r="S42" s="3"/>
    </row>
    <row r="43" spans="1:19" x14ac:dyDescent="0.25">
      <c r="A43" s="1" t="s">
        <v>68</v>
      </c>
      <c r="B43" s="2" t="s">
        <v>69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130</v>
      </c>
      <c r="I43" s="96">
        <f t="shared" ca="1" si="3"/>
        <v>53.46</v>
      </c>
      <c r="J43" s="18"/>
      <c r="K43" s="103" t="s">
        <v>141</v>
      </c>
      <c r="L43" s="103" t="s">
        <v>68</v>
      </c>
      <c r="M43" s="94" t="s">
        <v>69</v>
      </c>
      <c r="N43" s="101" cm="1">
        <f t="array" aca="1" ref="N43" ca="1">IF(K43="Y",ROUND(VLOOKUP(L43,INDIRECT($L$2),3,0)*INDIRECT($K$1),2),ROUND(VLOOKUP(L43,INDIRECT($L$2),3,0),2))</f>
        <v>53.46</v>
      </c>
      <c r="O43" s="70" t="str">
        <f t="shared" si="4"/>
        <v>04830C</v>
      </c>
      <c r="P43" s="119" t="str">
        <f t="shared" si="5"/>
        <v>Foreman, Pipefitter</v>
      </c>
      <c r="Q43" s="122" t="str">
        <f t="shared" si="6"/>
        <v>17</v>
      </c>
      <c r="R43" s="78">
        <f t="shared" ca="1" si="7"/>
        <v>53.46</v>
      </c>
      <c r="S43" s="3"/>
    </row>
    <row r="44" spans="1:19" x14ac:dyDescent="0.25">
      <c r="A44" s="1" t="s">
        <v>70</v>
      </c>
      <c r="B44" s="2" t="s">
        <v>71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96">
        <f t="shared" ca="1" si="3"/>
        <v>53.46</v>
      </c>
      <c r="J44" s="18"/>
      <c r="K44" s="103" t="s">
        <v>141</v>
      </c>
      <c r="L44" s="103" t="s">
        <v>70</v>
      </c>
      <c r="M44" s="94" t="s">
        <v>71</v>
      </c>
      <c r="N44" s="101" cm="1">
        <f t="array" aca="1" ref="N44" ca="1">IF(K44="Y",ROUND(VLOOKUP(L44,INDIRECT($L$2),3,0)*INDIRECT($K$1),2),ROUND(VLOOKUP(L44,INDIRECT($L$2),3,0),2))</f>
        <v>53.46</v>
      </c>
      <c r="O44" s="70" t="str">
        <f t="shared" si="4"/>
        <v>04832C</v>
      </c>
      <c r="P44" s="119" t="str">
        <f t="shared" si="5"/>
        <v>Foreman, Pipefitter/Instrumentation</v>
      </c>
      <c r="Q44" s="122" t="str">
        <f t="shared" si="6"/>
        <v>17</v>
      </c>
      <c r="R44" s="78">
        <f t="shared" ca="1" si="7"/>
        <v>53.46</v>
      </c>
      <c r="S44" s="3"/>
    </row>
    <row r="45" spans="1:19" x14ac:dyDescent="0.25">
      <c r="A45" s="1" t="s">
        <v>72</v>
      </c>
      <c r="B45" s="2" t="s">
        <v>73</v>
      </c>
      <c r="C45" s="3">
        <v>363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131</v>
      </c>
      <c r="I45" s="96">
        <f t="shared" ca="1" si="3"/>
        <v>49.88</v>
      </c>
      <c r="J45" s="18"/>
      <c r="K45" s="103" t="s">
        <v>141</v>
      </c>
      <c r="L45" s="103" t="s">
        <v>72</v>
      </c>
      <c r="M45" s="94" t="s">
        <v>73</v>
      </c>
      <c r="N45" s="101" cm="1">
        <f t="array" aca="1" ref="N45" ca="1">IF(K46="Y",ROUND((VLOOKUP(L46,INDIRECT($L$2),3,0)+2.33)*INDIRECT($K$1),2)-2.33,ROUND(VLOOKUP(L46,INDIRECT($L$2),3,0),2))</f>
        <v>49.88</v>
      </c>
      <c r="O45" s="70" t="str">
        <f t="shared" si="4"/>
        <v>04840C</v>
      </c>
      <c r="P45" s="119" t="str">
        <f t="shared" si="5"/>
        <v>Foreman, Plumber</v>
      </c>
      <c r="Q45" s="122" t="str">
        <f t="shared" si="6"/>
        <v>13</v>
      </c>
      <c r="R45" s="78">
        <f t="shared" ca="1" si="7"/>
        <v>49.88</v>
      </c>
      <c r="S45" s="3"/>
    </row>
    <row r="46" spans="1:19" x14ac:dyDescent="0.25">
      <c r="A46" s="1" t="s">
        <v>74</v>
      </c>
      <c r="B46" s="2" t="s">
        <v>75</v>
      </c>
      <c r="C46" s="3">
        <v>363</v>
      </c>
      <c r="D46" s="1" t="s">
        <v>13</v>
      </c>
      <c r="E46" s="1">
        <v>2</v>
      </c>
      <c r="F46" s="1" t="s">
        <v>14</v>
      </c>
      <c r="G46" s="1">
        <v>8</v>
      </c>
      <c r="H46" s="1" t="s">
        <v>131</v>
      </c>
      <c r="I46" s="96">
        <f t="shared" ca="1" si="3"/>
        <v>49.88</v>
      </c>
      <c r="J46" s="18"/>
      <c r="K46" s="103" t="s">
        <v>141</v>
      </c>
      <c r="L46" s="103" t="s">
        <v>74</v>
      </c>
      <c r="M46" s="94" t="s">
        <v>75</v>
      </c>
      <c r="N46" s="101" cm="1">
        <f t="array" aca="1" ref="N46" ca="1">IF(K46="Y",ROUND((VLOOKUP(L46,INDIRECT($L$2),3,0)+2.33)*INDIRECT($K$1),2)-2.33,ROUND(VLOOKUP(L46,INDIRECT($L$2),3,0),2))</f>
        <v>49.88</v>
      </c>
      <c r="O46" s="70" t="str">
        <f t="shared" si="4"/>
        <v>04860C</v>
      </c>
      <c r="P46" s="119" t="str">
        <f t="shared" si="5"/>
        <v>Foreman, Plumber/Welder</v>
      </c>
      <c r="Q46" s="122" t="str">
        <f t="shared" si="6"/>
        <v>13</v>
      </c>
      <c r="R46" s="78">
        <f t="shared" ca="1" si="7"/>
        <v>49.88</v>
      </c>
      <c r="S46" s="3"/>
    </row>
    <row r="47" spans="1:19" x14ac:dyDescent="0.25">
      <c r="A47" s="1" t="s">
        <v>76</v>
      </c>
      <c r="B47" s="2" t="s">
        <v>77</v>
      </c>
      <c r="C47" s="3">
        <v>363</v>
      </c>
      <c r="D47" s="1" t="s">
        <v>13</v>
      </c>
      <c r="E47" s="1">
        <v>2</v>
      </c>
      <c r="F47" s="1" t="s">
        <v>14</v>
      </c>
      <c r="G47" s="1">
        <v>8</v>
      </c>
      <c r="H47" s="1" t="s">
        <v>132</v>
      </c>
      <c r="I47" s="96">
        <f t="shared" ca="1" si="3"/>
        <v>51.33</v>
      </c>
      <c r="J47" s="18"/>
      <c r="K47" s="98" t="s">
        <v>141</v>
      </c>
      <c r="L47" s="103" t="s">
        <v>76</v>
      </c>
      <c r="M47" s="94" t="s">
        <v>77</v>
      </c>
      <c r="N47" s="101" cm="1">
        <f t="array" aca="1" ref="N47" ca="1">IF(K47="Y",ROUND((VLOOKUP(L47,INDIRECT($L$2),3,0)+2.33)*INDIRECT($K$1),2)-2.33,ROUND(VLOOKUP(L47,INDIRECT($L$2),3,0),2))</f>
        <v>51.33</v>
      </c>
      <c r="O47" s="70" t="str">
        <f t="shared" si="4"/>
        <v>04850C</v>
      </c>
      <c r="P47" s="119" t="str">
        <f t="shared" si="5"/>
        <v>Foreman, Plumber Master in charge</v>
      </c>
      <c r="Q47" s="122" t="str">
        <f t="shared" si="6"/>
        <v>20</v>
      </c>
      <c r="R47" s="78">
        <f t="shared" ca="1" si="7"/>
        <v>51.33</v>
      </c>
      <c r="S47" s="3"/>
    </row>
    <row r="48" spans="1:19" x14ac:dyDescent="0.25">
      <c r="B48" s="124" t="str">
        <f>B33</f>
        <v>For Plumbers' participation in the 'Twin City Pipe Trades Pension Trust,' $2.33 per hour has been removed from the hourly rate shown above.</v>
      </c>
      <c r="J48" s="7"/>
      <c r="K48" s="99"/>
      <c r="L48" s="109"/>
    </row>
    <row r="49" spans="1:22" s="7" customFormat="1" x14ac:dyDescent="0.25">
      <c r="A49" s="1"/>
      <c r="B49" s="2"/>
      <c r="C49" s="3"/>
      <c r="D49" s="1"/>
      <c r="E49" s="1"/>
      <c r="F49" s="1"/>
      <c r="G49" s="1"/>
      <c r="H49" s="1"/>
      <c r="I49" s="4"/>
      <c r="K49" s="99"/>
      <c r="L49" s="109"/>
      <c r="M49" s="105"/>
      <c r="N49" s="99"/>
      <c r="O49" s="70"/>
      <c r="P49" s="119"/>
      <c r="Q49" s="65"/>
      <c r="R49" s="65"/>
    </row>
    <row r="50" spans="1:22" s="7" customFormat="1" x14ac:dyDescent="0.25">
      <c r="A50" s="2" t="s">
        <v>78</v>
      </c>
      <c r="C50" s="3"/>
      <c r="D50" s="1"/>
      <c r="E50" s="1"/>
      <c r="F50" s="1"/>
      <c r="G50" s="1"/>
      <c r="H50" s="1"/>
      <c r="I50" s="4"/>
      <c r="J50" s="1"/>
      <c r="K50" s="103"/>
      <c r="L50" s="103"/>
      <c r="M50" s="105"/>
      <c r="N50" s="99"/>
      <c r="O50" s="70"/>
      <c r="P50" s="119"/>
      <c r="Q50" s="65"/>
      <c r="R50" s="65"/>
    </row>
    <row r="51" spans="1:22" s="7" customFormat="1" x14ac:dyDescent="0.25">
      <c r="A51" s="2" t="s">
        <v>79</v>
      </c>
      <c r="C51" s="3"/>
      <c r="D51" s="1"/>
      <c r="E51" s="1"/>
      <c r="F51" s="1"/>
      <c r="G51" s="1"/>
      <c r="H51" s="1"/>
      <c r="I51" s="4"/>
      <c r="J51" s="15"/>
      <c r="K51" s="109"/>
      <c r="L51" s="110"/>
      <c r="M51" s="105"/>
      <c r="N51" s="99"/>
      <c r="O51" s="70"/>
      <c r="P51" s="119"/>
      <c r="Q51" s="65"/>
      <c r="R51" s="65"/>
    </row>
    <row r="52" spans="1:22" s="7" customFormat="1" x14ac:dyDescent="0.25">
      <c r="A52" s="1"/>
      <c r="B52" s="2"/>
      <c r="C52" s="3"/>
      <c r="D52" s="1"/>
      <c r="E52" s="1"/>
      <c r="F52" s="1"/>
      <c r="G52" s="1"/>
      <c r="H52" s="1"/>
      <c r="I52" s="4"/>
      <c r="J52" s="15"/>
      <c r="K52" s="109"/>
      <c r="L52" s="110"/>
      <c r="M52" s="105"/>
      <c r="N52" s="99"/>
      <c r="O52" s="70"/>
      <c r="P52" s="119"/>
      <c r="Q52" s="65"/>
      <c r="R52" s="65"/>
    </row>
    <row r="53" spans="1:22" s="7" customFormat="1" x14ac:dyDescent="0.25">
      <c r="A53" s="19" t="s">
        <v>86</v>
      </c>
      <c r="B53" s="20"/>
      <c r="C53" s="3"/>
      <c r="E53" s="20"/>
      <c r="F53" s="21"/>
      <c r="G53" s="1"/>
      <c r="H53" s="1"/>
      <c r="I53" s="4"/>
      <c r="J53" s="1"/>
      <c r="K53" s="103"/>
      <c r="L53" s="103"/>
      <c r="M53" s="105"/>
      <c r="N53" s="99"/>
      <c r="O53" s="70"/>
      <c r="P53" s="119"/>
      <c r="Q53" s="65"/>
      <c r="R53" s="65"/>
    </row>
    <row r="54" spans="1:22" s="7" customFormat="1" x14ac:dyDescent="0.25">
      <c r="A54" s="19" t="s">
        <v>87</v>
      </c>
      <c r="B54" s="20"/>
      <c r="C54" s="3"/>
      <c r="E54" s="20"/>
      <c r="F54" s="21"/>
      <c r="G54" s="1"/>
      <c r="H54" s="1"/>
      <c r="I54" s="4"/>
      <c r="J54" s="1"/>
      <c r="K54" s="103"/>
      <c r="L54" s="103" t="s">
        <v>113</v>
      </c>
      <c r="M54" s="105"/>
      <c r="N54" s="99"/>
      <c r="O54" s="70" t="s">
        <v>113</v>
      </c>
      <c r="P54" s="119"/>
      <c r="Q54" s="65"/>
      <c r="R54" s="65"/>
      <c r="T54" s="3"/>
      <c r="U54" s="3"/>
      <c r="V54" s="3"/>
    </row>
    <row r="55" spans="1:22" s="7" customFormat="1" x14ac:dyDescent="0.25">
      <c r="A55" s="22">
        <f ca="1">N55</f>
        <v>0.22600000000000001</v>
      </c>
      <c r="B55" s="2" t="s">
        <v>82</v>
      </c>
      <c r="C55" s="3"/>
      <c r="D55" s="19"/>
      <c r="E55" s="1"/>
      <c r="F55" s="1"/>
      <c r="G55" s="1"/>
      <c r="H55" s="1"/>
      <c r="I55" s="4"/>
      <c r="J55" s="1"/>
      <c r="K55" s="103" t="s">
        <v>141</v>
      </c>
      <c r="L55" s="116" t="s">
        <v>97</v>
      </c>
      <c r="M55" s="105" t="s">
        <v>97</v>
      </c>
      <c r="N55" s="102" cm="1">
        <f t="array" aca="1" ref="N55" ca="1">IF(K55="Y",ROUND(VLOOKUP(L55,INDIRECT($L$2),3,0)*INDIRECT($K$1),3),ROUND(VLOOKUP(L55,INDIRECT($L$2),3,0),3))</f>
        <v>0.22600000000000001</v>
      </c>
      <c r="O55" s="70" t="str">
        <f>L55</f>
        <v>10th Year</v>
      </c>
      <c r="P55" s="119"/>
      <c r="Q55" s="65"/>
      <c r="R55" s="84">
        <f ca="1">N55</f>
        <v>0.22600000000000001</v>
      </c>
      <c r="T55" s="3"/>
      <c r="U55" s="3"/>
      <c r="V55" s="3"/>
    </row>
    <row r="56" spans="1:22" s="7" customFormat="1" x14ac:dyDescent="0.25">
      <c r="A56" s="22">
        <f t="shared" ref="A56:A58" ca="1" si="8">N56</f>
        <v>0.33900000000000002</v>
      </c>
      <c r="B56" s="2" t="s">
        <v>83</v>
      </c>
      <c r="C56" s="3"/>
      <c r="D56" s="19"/>
      <c r="G56" s="1"/>
      <c r="H56" s="1"/>
      <c r="I56" s="4"/>
      <c r="J56" s="1"/>
      <c r="K56" s="103" t="s">
        <v>141</v>
      </c>
      <c r="L56" s="116" t="s">
        <v>98</v>
      </c>
      <c r="M56" s="105" t="s">
        <v>98</v>
      </c>
      <c r="N56" s="102" cm="1">
        <f t="array" aca="1" ref="N56" ca="1">IF(K56="Y",ROUND(VLOOKUP(L56,INDIRECT($L$2),3,0)*INDIRECT($K$1),3),ROUND(VLOOKUP(L56,INDIRECT($L$2),3,0),3))</f>
        <v>0.33900000000000002</v>
      </c>
      <c r="O56" s="70" t="str">
        <f t="shared" ref="O56:O58" si="9">L56</f>
        <v>15th Year</v>
      </c>
      <c r="P56" s="119"/>
      <c r="Q56" s="65"/>
      <c r="R56" s="84">
        <f t="shared" ref="R56:R58" ca="1" si="10">N56</f>
        <v>0.33900000000000002</v>
      </c>
    </row>
    <row r="57" spans="1:22" s="7" customFormat="1" x14ac:dyDescent="0.25">
      <c r="A57" s="22">
        <f t="shared" ca="1" si="8"/>
        <v>0.56499999999999995</v>
      </c>
      <c r="B57" s="2" t="s">
        <v>84</v>
      </c>
      <c r="C57" s="3"/>
      <c r="D57" s="19"/>
      <c r="G57" s="1"/>
      <c r="H57" s="1"/>
      <c r="I57" s="4"/>
      <c r="J57" s="1"/>
      <c r="K57" s="103" t="s">
        <v>141</v>
      </c>
      <c r="L57" s="116" t="s">
        <v>99</v>
      </c>
      <c r="M57" s="105" t="s">
        <v>99</v>
      </c>
      <c r="N57" s="102" cm="1">
        <f t="array" aca="1" ref="N57" ca="1">IF(K57="Y",ROUND(VLOOKUP(L57,INDIRECT($L$2),3,0)*INDIRECT($K$1),3),ROUND(VLOOKUP(L57,INDIRECT($L$2),3,0),3))</f>
        <v>0.56499999999999995</v>
      </c>
      <c r="O57" s="70" t="str">
        <f t="shared" si="9"/>
        <v>20th Year</v>
      </c>
      <c r="P57" s="119"/>
      <c r="Q57" s="65"/>
      <c r="R57" s="84">
        <f t="shared" ca="1" si="10"/>
        <v>0.56499999999999995</v>
      </c>
    </row>
    <row r="58" spans="1:22" s="7" customFormat="1" x14ac:dyDescent="0.25">
      <c r="A58" s="22">
        <f t="shared" ca="1" si="8"/>
        <v>0.67900000000000005</v>
      </c>
      <c r="B58" s="2" t="s">
        <v>85</v>
      </c>
      <c r="C58" s="3"/>
      <c r="D58" s="19"/>
      <c r="E58" s="1"/>
      <c r="F58" s="1"/>
      <c r="G58" s="1"/>
      <c r="H58" s="1"/>
      <c r="I58" s="4"/>
      <c r="J58" s="1"/>
      <c r="K58" s="103" t="s">
        <v>141</v>
      </c>
      <c r="L58" s="116" t="s">
        <v>100</v>
      </c>
      <c r="M58" s="105" t="s">
        <v>100</v>
      </c>
      <c r="N58" s="102" cm="1">
        <f t="array" aca="1" ref="N58" ca="1">IF(K58="Y",ROUND(VLOOKUP(L58,INDIRECT($L$2),3,0)*INDIRECT($K$1),3),ROUND(VLOOKUP(L58,INDIRECT($L$2),3,0),3))</f>
        <v>0.67900000000000005</v>
      </c>
      <c r="O58" s="70" t="str">
        <f t="shared" si="9"/>
        <v>25th Year</v>
      </c>
      <c r="P58" s="119"/>
      <c r="Q58" s="65"/>
      <c r="R58" s="84">
        <f t="shared" ca="1" si="10"/>
        <v>0.67900000000000005</v>
      </c>
      <c r="T58" s="3"/>
      <c r="U58" s="3"/>
      <c r="V58" s="3"/>
    </row>
    <row r="60" spans="1:22" x14ac:dyDescent="0.25">
      <c r="L60" s="103" t="s">
        <v>152</v>
      </c>
      <c r="M60" s="105" t="s">
        <v>153</v>
      </c>
      <c r="N60" s="99" t="s">
        <v>154</v>
      </c>
      <c r="O60" s="70" t="s">
        <v>152</v>
      </c>
      <c r="P60" s="119" t="s">
        <v>153</v>
      </c>
      <c r="R60" s="65" t="s">
        <v>154</v>
      </c>
    </row>
    <row r="61" spans="1:22" s="7" customFormat="1" x14ac:dyDescent="0.25">
      <c r="A61" s="1"/>
      <c r="B61" s="2"/>
      <c r="C61" s="3"/>
      <c r="D61" s="1"/>
      <c r="E61" s="1"/>
      <c r="F61" s="1"/>
      <c r="G61" s="1"/>
      <c r="H61" s="1"/>
      <c r="I61" s="4"/>
      <c r="J61" s="1"/>
      <c r="K61" s="103" t="s">
        <v>13</v>
      </c>
      <c r="L61" s="117" t="s">
        <v>101</v>
      </c>
      <c r="M61" s="118" t="s">
        <v>107</v>
      </c>
      <c r="N61" s="102">
        <v>40</v>
      </c>
      <c r="O61" s="70" t="str">
        <f>L61</f>
        <v>CBTCDY</v>
      </c>
      <c r="P61" s="119" t="str">
        <f>M61</f>
        <v>TL-On call by the day-CBT</v>
      </c>
      <c r="Q61" s="65"/>
      <c r="R61" s="84">
        <f>N61</f>
        <v>40</v>
      </c>
      <c r="T61" s="3"/>
      <c r="U61" s="3"/>
      <c r="V61" s="3"/>
    </row>
    <row r="62" spans="1:22" s="7" customFormat="1" x14ac:dyDescent="0.25">
      <c r="A62" s="1"/>
      <c r="B62" s="2"/>
      <c r="C62" s="3"/>
      <c r="D62" s="1"/>
      <c r="E62" s="1"/>
      <c r="F62" s="1"/>
      <c r="G62" s="1"/>
      <c r="H62" s="1"/>
      <c r="I62" s="4"/>
      <c r="J62" s="1"/>
      <c r="K62" s="103" t="s">
        <v>13</v>
      </c>
      <c r="L62" s="117" t="s">
        <v>102</v>
      </c>
      <c r="M62" s="118" t="s">
        <v>108</v>
      </c>
      <c r="N62" s="102">
        <v>50</v>
      </c>
      <c r="O62" s="70" t="str">
        <f t="shared" ref="O62:O66" si="11">L62</f>
        <v>CBTCWE</v>
      </c>
      <c r="P62" s="119" t="str">
        <f t="shared" ref="P62:P66" si="12">M62</f>
        <v>TL-On call day (weekend)-CBT</v>
      </c>
      <c r="Q62" s="65"/>
      <c r="R62" s="84">
        <f t="shared" ref="R62:R66" si="13">N62</f>
        <v>50</v>
      </c>
      <c r="T62" s="3"/>
      <c r="U62" s="3"/>
      <c r="V62" s="3"/>
    </row>
    <row r="63" spans="1:22" s="7" customFormat="1" x14ac:dyDescent="0.25">
      <c r="A63" s="1"/>
      <c r="B63" s="2"/>
      <c r="C63" s="3"/>
      <c r="D63" s="1"/>
      <c r="E63" s="1"/>
      <c r="F63" s="1"/>
      <c r="G63" s="1"/>
      <c r="H63" s="1"/>
      <c r="I63" s="4"/>
      <c r="J63" s="1"/>
      <c r="K63" s="103" t="s">
        <v>141</v>
      </c>
      <c r="L63" s="117" t="s">
        <v>103</v>
      </c>
      <c r="M63" s="118" t="s">
        <v>109</v>
      </c>
      <c r="N63" s="102" cm="1">
        <f t="array" aca="1" ref="N63" ca="1">IF(K63="Y",ROUND(VLOOKUP(L63,INDIRECT($L$2),3,0)*INDIRECT($K$1),3),ROUND(VLOOKUP(L63,INDIRECT($L$2),3,0),3))</f>
        <v>0.80800000000000005</v>
      </c>
      <c r="O63" s="70" t="str">
        <f t="shared" si="11"/>
        <v>CBTPMS</v>
      </c>
      <c r="P63" s="119" t="str">
        <f t="shared" si="12"/>
        <v>TL-Painter Miscellaneous-CBT</v>
      </c>
      <c r="Q63" s="65"/>
      <c r="R63" s="84">
        <f t="shared" ca="1" si="13"/>
        <v>0.80800000000000005</v>
      </c>
      <c r="T63" s="3"/>
      <c r="U63" s="3"/>
      <c r="V63" s="3"/>
    </row>
    <row r="64" spans="1:22" s="7" customFormat="1" x14ac:dyDescent="0.25">
      <c r="A64" s="1"/>
      <c r="B64" s="2"/>
      <c r="C64" s="3"/>
      <c r="D64" s="1"/>
      <c r="E64" s="1"/>
      <c r="F64" s="1"/>
      <c r="G64" s="1"/>
      <c r="H64" s="1"/>
      <c r="I64" s="4"/>
      <c r="J64" s="1"/>
      <c r="K64" s="103" t="s">
        <v>141</v>
      </c>
      <c r="L64" s="117" t="s">
        <v>104</v>
      </c>
      <c r="M64" s="118" t="s">
        <v>110</v>
      </c>
      <c r="N64" s="102" cm="1">
        <f t="array" aca="1" ref="N64" ca="1">IF(K64="Y",ROUND(VLOOKUP(L64,INDIRECT($L$2),3,0)*INDIRECT($K$1),3),ROUND(VLOOKUP(L64,INDIRECT($L$2),3,0),3))</f>
        <v>0.80800000000000005</v>
      </c>
      <c r="O64" s="70" t="str">
        <f t="shared" si="11"/>
        <v>CBTSPP</v>
      </c>
      <c r="P64" s="119" t="str">
        <f t="shared" si="12"/>
        <v>TL-Spray Painting-CBT</v>
      </c>
      <c r="Q64" s="65"/>
      <c r="R64" s="84">
        <f t="shared" ca="1" si="13"/>
        <v>0.80800000000000005</v>
      </c>
      <c r="T64" s="3"/>
      <c r="U64" s="3"/>
      <c r="V64" s="3"/>
    </row>
    <row r="65" spans="1:22" s="7" customFormat="1" x14ac:dyDescent="0.25">
      <c r="A65" s="1"/>
      <c r="B65" s="2"/>
      <c r="C65" s="3"/>
      <c r="D65" s="1"/>
      <c r="E65" s="1"/>
      <c r="F65" s="1"/>
      <c r="G65" s="1"/>
      <c r="H65" s="1"/>
      <c r="I65" s="4"/>
      <c r="J65" s="1"/>
      <c r="K65" s="103" t="s">
        <v>141</v>
      </c>
      <c r="L65" s="117" t="s">
        <v>105</v>
      </c>
      <c r="M65" s="118" t="s">
        <v>111</v>
      </c>
      <c r="N65" s="102" cm="1">
        <f t="array" aca="1" ref="N65" ca="1">IF(K65="Y",ROUND(VLOOKUP(L65,INDIRECT($L$2),3,0)*INDIRECT($K$1),3),ROUND(VLOOKUP(L65,INDIRECT($L$2),3,0),3))</f>
        <v>0.7</v>
      </c>
      <c r="O65" s="70" t="str">
        <f t="shared" si="11"/>
        <v>CBTSWS</v>
      </c>
      <c r="P65" s="119" t="str">
        <f t="shared" si="12"/>
        <v>TL-Swing Stage Premium-CBT</v>
      </c>
      <c r="Q65" s="65"/>
      <c r="R65" s="84">
        <f t="shared" ca="1" si="13"/>
        <v>0.7</v>
      </c>
      <c r="T65" s="3"/>
      <c r="U65" s="3"/>
      <c r="V65" s="3"/>
    </row>
    <row r="66" spans="1:22" s="7" customFormat="1" x14ac:dyDescent="0.25">
      <c r="A66" s="1"/>
      <c r="B66" s="2"/>
      <c r="C66" s="3"/>
      <c r="D66" s="1"/>
      <c r="E66" s="1"/>
      <c r="F66" s="1"/>
      <c r="G66" s="1"/>
      <c r="H66" s="1"/>
      <c r="I66" s="4"/>
      <c r="J66" s="1"/>
      <c r="K66" s="103" t="s">
        <v>141</v>
      </c>
      <c r="L66" s="117" t="s">
        <v>106</v>
      </c>
      <c r="M66" s="118" t="s">
        <v>112</v>
      </c>
      <c r="N66" s="102" cm="1">
        <f t="array" aca="1" ref="N66" ca="1">IF(K66="Y",ROUND(VLOOKUP(L66,INDIRECT($L$2),3,0)*INDIRECT($K$1),3),ROUND(VLOOKUP(L66,INDIRECT($L$2),3,0),3))</f>
        <v>0.27</v>
      </c>
      <c r="O66" s="70" t="str">
        <f t="shared" si="11"/>
        <v>CBTTRM</v>
      </c>
      <c r="P66" s="119" t="str">
        <f t="shared" si="12"/>
        <v>TL-Treated Materials Prem-CBT</v>
      </c>
      <c r="Q66" s="65"/>
      <c r="R66" s="84">
        <f t="shared" ca="1" si="13"/>
        <v>0.27</v>
      </c>
      <c r="T66" s="3"/>
      <c r="U66" s="3"/>
      <c r="V66" s="3"/>
    </row>
    <row r="67" spans="1:22" s="7" customFormat="1" x14ac:dyDescent="0.25">
      <c r="A67" s="1"/>
      <c r="B67" s="2"/>
      <c r="C67" s="3"/>
      <c r="D67" s="1"/>
      <c r="E67" s="1"/>
      <c r="F67" s="1"/>
      <c r="G67" s="1"/>
      <c r="H67" s="1"/>
      <c r="I67" s="4"/>
      <c r="J67" s="1"/>
      <c r="K67" s="103"/>
      <c r="L67" s="103"/>
      <c r="M67" s="105"/>
      <c r="N67" s="99"/>
      <c r="O67" s="70"/>
      <c r="P67" s="119"/>
      <c r="Q67" s="65"/>
      <c r="R67" s="65"/>
    </row>
    <row r="68" spans="1:22" s="7" customFormat="1" x14ac:dyDescent="0.25">
      <c r="A68" s="1"/>
      <c r="B68" s="2"/>
      <c r="C68" s="3"/>
      <c r="D68" s="1"/>
      <c r="E68" s="1"/>
      <c r="F68" s="1"/>
      <c r="G68" s="1"/>
      <c r="H68" s="1"/>
      <c r="I68" s="4"/>
      <c r="J68" s="1"/>
      <c r="K68" s="103"/>
      <c r="L68" s="103"/>
      <c r="M68" s="105" t="s">
        <v>144</v>
      </c>
      <c r="N68" s="101">
        <v>2.33</v>
      </c>
      <c r="O68" s="70"/>
      <c r="P68" s="119"/>
      <c r="Q68" s="65"/>
      <c r="R68" s="65"/>
    </row>
    <row r="69" spans="1:22" s="7" customFormat="1" x14ac:dyDescent="0.25">
      <c r="A69" s="1"/>
      <c r="B69" s="2"/>
      <c r="C69" s="3"/>
      <c r="D69" s="1"/>
      <c r="E69" s="1"/>
      <c r="F69" s="1"/>
      <c r="G69" s="1"/>
      <c r="H69" s="1"/>
      <c r="I69" s="4"/>
      <c r="J69" s="1"/>
      <c r="K69" s="103"/>
      <c r="L69" s="103"/>
      <c r="M69" s="105"/>
      <c r="N69" s="99"/>
      <c r="O69" s="70"/>
      <c r="P69" s="119"/>
      <c r="Q69" s="65"/>
      <c r="R69" s="65"/>
    </row>
    <row r="70" spans="1:22" s="7" customFormat="1" x14ac:dyDescent="0.25">
      <c r="A70" s="1"/>
      <c r="B70" s="2"/>
      <c r="C70" s="3"/>
      <c r="D70" s="1"/>
      <c r="E70" s="1"/>
      <c r="F70" s="1"/>
      <c r="G70" s="1"/>
      <c r="H70" s="1"/>
      <c r="I70" s="4"/>
      <c r="J70" s="1"/>
      <c r="K70" s="103"/>
      <c r="L70" s="103"/>
      <c r="M70" s="105"/>
      <c r="N70" s="99"/>
      <c r="O70" s="70"/>
      <c r="P70" s="119"/>
      <c r="Q70" s="65"/>
      <c r="R70" s="65"/>
    </row>
    <row r="71" spans="1:22" s="7" customFormat="1" x14ac:dyDescent="0.25">
      <c r="A71" s="1"/>
      <c r="B71" s="2"/>
      <c r="C71" s="3"/>
      <c r="D71" s="1"/>
      <c r="E71" s="1"/>
      <c r="F71" s="1"/>
      <c r="G71" s="1"/>
      <c r="H71" s="1"/>
      <c r="I71" s="4"/>
      <c r="J71" s="1"/>
      <c r="K71" s="103"/>
      <c r="L71" s="103"/>
      <c r="M71" s="105"/>
      <c r="N71" s="99"/>
      <c r="O71" s="70"/>
      <c r="P71" s="119"/>
      <c r="Q71" s="65"/>
      <c r="R71" s="65"/>
    </row>
    <row r="72" spans="1:22" s="7" customFormat="1" x14ac:dyDescent="0.25">
      <c r="A72" s="1"/>
      <c r="B72" s="2"/>
      <c r="C72" s="3"/>
      <c r="D72" s="1"/>
      <c r="E72" s="1"/>
      <c r="F72" s="1"/>
      <c r="G72" s="1"/>
      <c r="H72" s="1"/>
      <c r="I72" s="4"/>
      <c r="J72" s="1"/>
      <c r="K72" s="103"/>
      <c r="L72" s="103"/>
      <c r="M72" s="105"/>
      <c r="N72" s="99"/>
      <c r="O72" s="70"/>
      <c r="P72" s="119"/>
      <c r="Q72" s="65"/>
      <c r="R72" s="65"/>
    </row>
    <row r="73" spans="1:22" s="7" customFormat="1" x14ac:dyDescent="0.25">
      <c r="A73" s="1"/>
      <c r="B73" s="2"/>
      <c r="C73" s="3"/>
      <c r="D73" s="1"/>
      <c r="E73" s="1"/>
      <c r="F73" s="1"/>
      <c r="G73" s="1"/>
      <c r="H73" s="1"/>
      <c r="I73" s="4"/>
      <c r="J73" s="1"/>
      <c r="K73" s="103"/>
      <c r="L73" s="103"/>
      <c r="M73" s="105"/>
      <c r="N73" s="99"/>
      <c r="O73" s="70"/>
      <c r="P73" s="119"/>
      <c r="Q73" s="65"/>
      <c r="R73" s="65"/>
    </row>
    <row r="74" spans="1:22" s="7" customFormat="1" x14ac:dyDescent="0.25">
      <c r="A74" s="1"/>
      <c r="B74" s="2"/>
      <c r="C74" s="3"/>
      <c r="D74" s="1"/>
      <c r="E74" s="1"/>
      <c r="F74" s="1"/>
      <c r="G74" s="1"/>
      <c r="H74" s="1"/>
      <c r="I74" s="4"/>
      <c r="J74" s="1"/>
      <c r="K74" s="103"/>
      <c r="L74" s="103"/>
      <c r="M74" s="105"/>
      <c r="N74" s="99"/>
      <c r="O74" s="70"/>
      <c r="P74" s="119"/>
      <c r="Q74" s="65"/>
      <c r="R74" s="65"/>
    </row>
    <row r="75" spans="1:22" s="7" customFormat="1" x14ac:dyDescent="0.25">
      <c r="A75" s="1"/>
      <c r="B75" s="2"/>
      <c r="C75" s="3"/>
      <c r="D75" s="1"/>
      <c r="E75" s="1"/>
      <c r="F75" s="1"/>
      <c r="G75" s="1"/>
      <c r="H75" s="1"/>
      <c r="I75" s="4"/>
      <c r="J75" s="1"/>
      <c r="K75" s="103"/>
      <c r="L75" s="103"/>
      <c r="M75" s="105"/>
      <c r="N75" s="99"/>
      <c r="O75" s="70"/>
      <c r="P75" s="119"/>
      <c r="Q75" s="65"/>
      <c r="R75" s="65"/>
    </row>
    <row r="76" spans="1:22" s="7" customFormat="1" x14ac:dyDescent="0.25">
      <c r="A76" s="1"/>
      <c r="B76" s="2"/>
      <c r="C76" s="3"/>
      <c r="D76" s="1"/>
      <c r="E76" s="1"/>
      <c r="F76" s="1"/>
      <c r="G76" s="1"/>
      <c r="H76" s="1"/>
      <c r="I76" s="4"/>
      <c r="J76" s="1"/>
      <c r="K76" s="103"/>
      <c r="L76" s="103"/>
      <c r="M76" s="105"/>
      <c r="N76" s="99"/>
      <c r="O76" s="70"/>
      <c r="P76" s="119"/>
      <c r="Q76" s="65"/>
      <c r="R76" s="65"/>
    </row>
    <row r="77" spans="1:22" s="7" customFormat="1" x14ac:dyDescent="0.25">
      <c r="A77" s="1"/>
      <c r="B77" s="2"/>
      <c r="C77" s="3"/>
      <c r="D77" s="1"/>
      <c r="E77" s="1"/>
      <c r="F77" s="1"/>
      <c r="G77" s="1"/>
      <c r="H77" s="1"/>
      <c r="I77" s="4"/>
      <c r="J77" s="1"/>
      <c r="K77" s="103"/>
      <c r="L77" s="103"/>
      <c r="M77" s="105"/>
      <c r="N77" s="99"/>
      <c r="O77" s="70"/>
      <c r="P77" s="119"/>
      <c r="Q77" s="65"/>
      <c r="R77" s="65"/>
    </row>
    <row r="78" spans="1:22" s="7" customFormat="1" x14ac:dyDescent="0.25">
      <c r="A78" s="1"/>
      <c r="B78" s="2"/>
      <c r="C78" s="3"/>
      <c r="D78" s="1"/>
      <c r="E78" s="1"/>
      <c r="F78" s="1"/>
      <c r="G78" s="1"/>
      <c r="H78" s="1"/>
      <c r="I78" s="4"/>
      <c r="J78" s="1"/>
      <c r="K78" s="103"/>
      <c r="L78" s="103"/>
      <c r="M78" s="105"/>
      <c r="N78" s="99"/>
      <c r="O78" s="70"/>
      <c r="P78" s="119"/>
      <c r="Q78" s="65"/>
      <c r="R78" s="65"/>
    </row>
    <row r="79" spans="1:22" s="7" customFormat="1" x14ac:dyDescent="0.25">
      <c r="A79" s="1"/>
      <c r="B79" s="2"/>
      <c r="C79" s="3"/>
      <c r="D79" s="1"/>
      <c r="E79" s="1"/>
      <c r="F79" s="1"/>
      <c r="G79" s="1"/>
      <c r="H79" s="1"/>
      <c r="I79" s="4"/>
      <c r="J79" s="1"/>
      <c r="K79" s="103"/>
      <c r="L79" s="103"/>
      <c r="M79" s="105"/>
      <c r="N79" s="99"/>
      <c r="O79" s="70"/>
      <c r="P79" s="119"/>
      <c r="Q79" s="65"/>
      <c r="R79" s="65"/>
    </row>
    <row r="80" spans="1:22" s="7" customFormat="1" x14ac:dyDescent="0.25">
      <c r="A80" s="1"/>
      <c r="B80" s="2"/>
      <c r="C80" s="3"/>
      <c r="D80" s="1"/>
      <c r="E80" s="1"/>
      <c r="F80" s="1"/>
      <c r="G80" s="1"/>
      <c r="H80" s="1"/>
      <c r="I80" s="4"/>
      <c r="J80" s="1"/>
      <c r="K80" s="103"/>
      <c r="L80" s="103"/>
      <c r="M80" s="105"/>
      <c r="N80" s="99"/>
      <c r="O80" s="70"/>
      <c r="P80" s="119"/>
      <c r="Q80" s="65"/>
      <c r="R80" s="65"/>
    </row>
    <row r="81" spans="1:18" s="7" customFormat="1" x14ac:dyDescent="0.25">
      <c r="A81" s="1"/>
      <c r="B81" s="2"/>
      <c r="C81" s="3"/>
      <c r="D81" s="1"/>
      <c r="E81" s="1"/>
      <c r="F81" s="1"/>
      <c r="G81" s="1"/>
      <c r="H81" s="1"/>
      <c r="I81" s="4"/>
      <c r="J81" s="1"/>
      <c r="K81" s="103"/>
      <c r="L81" s="103"/>
      <c r="M81" s="105"/>
      <c r="N81" s="99"/>
      <c r="O81" s="70"/>
      <c r="P81" s="119"/>
      <c r="Q81" s="65"/>
      <c r="R81" s="65"/>
    </row>
    <row r="82" spans="1:18" s="7" customFormat="1" x14ac:dyDescent="0.25">
      <c r="A82" s="1"/>
      <c r="B82" s="2"/>
      <c r="C82" s="3"/>
      <c r="D82" s="1"/>
      <c r="E82" s="1"/>
      <c r="F82" s="1"/>
      <c r="G82" s="1"/>
      <c r="H82" s="1"/>
      <c r="I82" s="4"/>
      <c r="J82" s="1"/>
      <c r="K82" s="103"/>
      <c r="L82" s="103"/>
      <c r="M82" s="105"/>
      <c r="N82" s="99"/>
      <c r="O82" s="70"/>
      <c r="P82" s="119"/>
      <c r="Q82" s="65"/>
      <c r="R82" s="65"/>
    </row>
    <row r="83" spans="1:18" s="7" customFormat="1" x14ac:dyDescent="0.25">
      <c r="A83" s="1"/>
      <c r="B83" s="2"/>
      <c r="C83" s="3"/>
      <c r="D83" s="1"/>
      <c r="E83" s="1"/>
      <c r="F83" s="1"/>
      <c r="G83" s="1"/>
      <c r="H83" s="1"/>
      <c r="I83" s="4"/>
      <c r="J83" s="1"/>
      <c r="K83" s="103"/>
      <c r="L83" s="103"/>
      <c r="M83" s="105"/>
      <c r="N83" s="99"/>
      <c r="O83" s="70"/>
      <c r="P83" s="119"/>
      <c r="Q83" s="65"/>
      <c r="R83" s="65"/>
    </row>
    <row r="84" spans="1:18" s="7" customFormat="1" x14ac:dyDescent="0.25">
      <c r="A84" s="1"/>
      <c r="B84" s="2"/>
      <c r="C84" s="3"/>
      <c r="D84" s="1"/>
      <c r="E84" s="1"/>
      <c r="F84" s="1"/>
      <c r="G84" s="1"/>
      <c r="H84" s="1"/>
      <c r="I84" s="4"/>
      <c r="J84" s="1"/>
      <c r="K84" s="103"/>
      <c r="L84" s="103"/>
      <c r="M84" s="105"/>
      <c r="N84" s="99"/>
      <c r="O84" s="70"/>
      <c r="P84" s="119"/>
      <c r="Q84" s="65"/>
      <c r="R84" s="65"/>
    </row>
    <row r="85" spans="1:18" s="7" customFormat="1" x14ac:dyDescent="0.25">
      <c r="A85" s="1"/>
      <c r="B85" s="2"/>
      <c r="C85" s="3"/>
      <c r="D85" s="1"/>
      <c r="E85" s="1"/>
      <c r="F85" s="1"/>
      <c r="G85" s="1"/>
      <c r="H85" s="1"/>
      <c r="I85" s="4"/>
      <c r="J85" s="1"/>
      <c r="K85" s="103"/>
      <c r="L85" s="103"/>
      <c r="M85" s="105"/>
      <c r="N85" s="99"/>
      <c r="O85" s="70"/>
      <c r="P85" s="119"/>
      <c r="Q85" s="65"/>
      <c r="R85" s="65"/>
    </row>
    <row r="86" spans="1:18" s="7" customFormat="1" x14ac:dyDescent="0.25">
      <c r="A86" s="1"/>
      <c r="B86" s="2"/>
      <c r="C86" s="3"/>
      <c r="D86" s="1"/>
      <c r="E86" s="1"/>
      <c r="F86" s="1"/>
      <c r="G86" s="1"/>
      <c r="H86" s="1"/>
      <c r="I86" s="4"/>
      <c r="J86" s="1"/>
      <c r="K86" s="103"/>
      <c r="L86" s="103"/>
      <c r="M86" s="105"/>
      <c r="N86" s="99"/>
      <c r="O86" s="70"/>
      <c r="P86" s="119"/>
      <c r="Q86" s="65"/>
      <c r="R86" s="65"/>
    </row>
    <row r="87" spans="1:18" s="7" customFormat="1" x14ac:dyDescent="0.25">
      <c r="A87" s="1"/>
      <c r="B87" s="2"/>
      <c r="C87" s="3"/>
      <c r="D87" s="1"/>
      <c r="E87" s="1"/>
      <c r="F87" s="1"/>
      <c r="G87" s="1"/>
      <c r="H87" s="1"/>
      <c r="I87" s="4"/>
      <c r="J87" s="1"/>
      <c r="K87" s="103"/>
      <c r="L87" s="103"/>
      <c r="M87" s="105"/>
      <c r="N87" s="99"/>
      <c r="O87" s="70"/>
      <c r="P87" s="119"/>
      <c r="Q87" s="65"/>
      <c r="R87" s="65"/>
    </row>
    <row r="88" spans="1:18" s="7" customFormat="1" x14ac:dyDescent="0.25">
      <c r="A88" s="1"/>
      <c r="B88" s="2"/>
      <c r="C88" s="3"/>
      <c r="D88" s="1"/>
      <c r="E88" s="1"/>
      <c r="F88" s="1"/>
      <c r="G88" s="1"/>
      <c r="H88" s="1"/>
      <c r="I88" s="4"/>
      <c r="J88" s="1"/>
      <c r="K88" s="103"/>
      <c r="L88" s="103"/>
      <c r="M88" s="105"/>
      <c r="N88" s="99"/>
      <c r="O88" s="70"/>
      <c r="P88" s="119"/>
      <c r="Q88" s="65"/>
      <c r="R88" s="65"/>
    </row>
    <row r="89" spans="1:18" s="7" customFormat="1" x14ac:dyDescent="0.25">
      <c r="A89" s="1"/>
      <c r="B89" s="2"/>
      <c r="C89" s="3"/>
      <c r="D89" s="1"/>
      <c r="E89" s="1"/>
      <c r="F89" s="1"/>
      <c r="G89" s="1"/>
      <c r="H89" s="1"/>
      <c r="I89" s="4"/>
      <c r="J89" s="1"/>
      <c r="K89" s="103"/>
      <c r="L89" s="103"/>
      <c r="M89" s="105"/>
      <c r="N89" s="99"/>
      <c r="O89" s="70"/>
      <c r="P89" s="119"/>
      <c r="Q89" s="65"/>
      <c r="R89" s="65"/>
    </row>
    <row r="90" spans="1:18" s="7" customFormat="1" x14ac:dyDescent="0.25">
      <c r="A90" s="1"/>
      <c r="B90" s="2"/>
      <c r="C90" s="3"/>
      <c r="D90" s="1"/>
      <c r="E90" s="1"/>
      <c r="F90" s="1"/>
      <c r="G90" s="1"/>
      <c r="H90" s="1"/>
      <c r="I90" s="4"/>
      <c r="J90" s="1"/>
      <c r="K90" s="103"/>
      <c r="L90" s="103"/>
      <c r="M90" s="105"/>
      <c r="N90" s="99"/>
      <c r="O90" s="70"/>
      <c r="P90" s="119"/>
      <c r="Q90" s="65"/>
      <c r="R90" s="65"/>
    </row>
    <row r="91" spans="1:18" s="7" customFormat="1" x14ac:dyDescent="0.25">
      <c r="A91" s="1"/>
      <c r="B91" s="2"/>
      <c r="C91" s="3"/>
      <c r="D91" s="1"/>
      <c r="E91" s="1"/>
      <c r="F91" s="1"/>
      <c r="G91" s="1"/>
      <c r="H91" s="1"/>
      <c r="I91" s="4"/>
      <c r="J91" s="1"/>
      <c r="K91" s="103"/>
      <c r="L91" s="103"/>
      <c r="M91" s="105"/>
      <c r="N91" s="99"/>
      <c r="O91" s="70"/>
      <c r="P91" s="119"/>
      <c r="Q91" s="65"/>
      <c r="R91" s="65"/>
    </row>
    <row r="92" spans="1:18" s="7" customFormat="1" x14ac:dyDescent="0.25">
      <c r="A92" s="1"/>
      <c r="B92" s="2"/>
      <c r="C92" s="3"/>
      <c r="D92" s="1"/>
      <c r="E92" s="1"/>
      <c r="F92" s="1"/>
      <c r="G92" s="1"/>
      <c r="H92" s="1"/>
      <c r="I92" s="4"/>
      <c r="J92" s="1"/>
      <c r="K92" s="103"/>
      <c r="L92" s="103"/>
      <c r="M92" s="105"/>
      <c r="N92" s="99"/>
      <c r="O92" s="70"/>
      <c r="P92" s="119"/>
      <c r="Q92" s="65"/>
      <c r="R92" s="65"/>
    </row>
    <row r="93" spans="1:18" s="7" customFormat="1" x14ac:dyDescent="0.25">
      <c r="A93" s="1"/>
      <c r="B93" s="2"/>
      <c r="C93" s="3"/>
      <c r="D93" s="1"/>
      <c r="E93" s="1"/>
      <c r="F93" s="1"/>
      <c r="G93" s="1"/>
      <c r="H93" s="1"/>
      <c r="I93" s="4"/>
      <c r="J93" s="1"/>
      <c r="K93" s="103"/>
      <c r="L93" s="103"/>
      <c r="M93" s="105"/>
      <c r="N93" s="99"/>
      <c r="O93" s="70"/>
      <c r="P93" s="119"/>
      <c r="Q93" s="65"/>
      <c r="R93" s="65"/>
    </row>
    <row r="94" spans="1:18" s="7" customFormat="1" x14ac:dyDescent="0.25">
      <c r="A94" s="1"/>
      <c r="B94" s="2"/>
      <c r="C94" s="3"/>
      <c r="D94" s="1"/>
      <c r="E94" s="1"/>
      <c r="F94" s="1"/>
      <c r="G94" s="1"/>
      <c r="H94" s="1"/>
      <c r="I94" s="4"/>
      <c r="J94" s="1"/>
      <c r="K94" s="103"/>
      <c r="L94" s="103"/>
      <c r="M94" s="105"/>
      <c r="N94" s="99"/>
      <c r="O94" s="70"/>
      <c r="P94" s="119"/>
      <c r="Q94" s="65"/>
      <c r="R94" s="65"/>
    </row>
    <row r="95" spans="1:18" s="7" customFormat="1" x14ac:dyDescent="0.25">
      <c r="A95" s="1"/>
      <c r="B95" s="2"/>
      <c r="C95" s="3"/>
      <c r="D95" s="1"/>
      <c r="E95" s="1"/>
      <c r="F95" s="1"/>
      <c r="G95" s="1"/>
      <c r="H95" s="1"/>
      <c r="I95" s="4"/>
      <c r="J95" s="1"/>
      <c r="K95" s="103"/>
      <c r="L95" s="103"/>
      <c r="M95" s="105"/>
      <c r="N95" s="99"/>
      <c r="O95" s="70"/>
      <c r="P95" s="119"/>
      <c r="Q95" s="65"/>
      <c r="R95" s="65"/>
    </row>
    <row r="96" spans="1:18" s="7" customFormat="1" x14ac:dyDescent="0.25">
      <c r="A96" s="1"/>
      <c r="B96" s="2"/>
      <c r="C96" s="3"/>
      <c r="D96" s="1"/>
      <c r="E96" s="1"/>
      <c r="F96" s="1"/>
      <c r="G96" s="1"/>
      <c r="H96" s="1"/>
      <c r="I96" s="4"/>
      <c r="J96" s="1"/>
      <c r="K96" s="103"/>
      <c r="L96" s="103"/>
      <c r="M96" s="105"/>
      <c r="N96" s="99"/>
      <c r="O96" s="70"/>
      <c r="P96" s="119"/>
      <c r="Q96" s="65"/>
      <c r="R96" s="65"/>
    </row>
    <row r="97" spans="1:18" s="7" customFormat="1" x14ac:dyDescent="0.25">
      <c r="A97" s="1"/>
      <c r="B97" s="2"/>
      <c r="C97" s="3"/>
      <c r="D97" s="1"/>
      <c r="E97" s="1"/>
      <c r="F97" s="1"/>
      <c r="G97" s="1"/>
      <c r="H97" s="1"/>
      <c r="I97" s="4"/>
      <c r="J97" s="1"/>
      <c r="K97" s="103"/>
      <c r="L97" s="103"/>
      <c r="M97" s="105"/>
      <c r="N97" s="99"/>
      <c r="O97" s="70"/>
      <c r="P97" s="119"/>
      <c r="Q97" s="65"/>
      <c r="R97" s="65"/>
    </row>
    <row r="98" spans="1:18" s="7" customFormat="1" x14ac:dyDescent="0.25">
      <c r="A98" s="1"/>
      <c r="B98" s="2"/>
      <c r="C98" s="3"/>
      <c r="D98" s="1"/>
      <c r="E98" s="1"/>
      <c r="F98" s="1"/>
      <c r="G98" s="1"/>
      <c r="H98" s="1"/>
      <c r="I98" s="4"/>
      <c r="J98" s="1"/>
      <c r="K98" s="103"/>
      <c r="L98" s="103"/>
      <c r="M98" s="105"/>
      <c r="N98" s="99"/>
      <c r="O98" s="70"/>
      <c r="P98" s="119"/>
      <c r="Q98" s="65"/>
      <c r="R98" s="65"/>
    </row>
    <row r="99" spans="1:18" s="7" customFormat="1" x14ac:dyDescent="0.25">
      <c r="A99" s="1"/>
      <c r="B99" s="2"/>
      <c r="C99" s="3"/>
      <c r="D99" s="1"/>
      <c r="E99" s="1"/>
      <c r="F99" s="1"/>
      <c r="G99" s="1"/>
      <c r="H99" s="1"/>
      <c r="I99" s="4"/>
      <c r="J99" s="1"/>
      <c r="K99" s="103"/>
      <c r="L99" s="103"/>
      <c r="M99" s="105"/>
      <c r="N99" s="99"/>
      <c r="O99" s="70"/>
      <c r="P99" s="119"/>
      <c r="Q99" s="65"/>
      <c r="R99" s="65"/>
    </row>
    <row r="100" spans="1:18" s="7" customFormat="1" x14ac:dyDescent="0.25">
      <c r="A100" s="1"/>
      <c r="B100" s="2"/>
      <c r="C100" s="3"/>
      <c r="D100" s="1"/>
      <c r="E100" s="1"/>
      <c r="F100" s="1"/>
      <c r="G100" s="1"/>
      <c r="H100" s="1"/>
      <c r="I100" s="4"/>
      <c r="J100" s="1"/>
      <c r="K100" s="103"/>
      <c r="L100" s="103"/>
      <c r="M100" s="105"/>
      <c r="N100" s="99"/>
      <c r="O100" s="70"/>
      <c r="P100" s="119"/>
      <c r="Q100" s="65"/>
      <c r="R100" s="65"/>
    </row>
    <row r="101" spans="1:18" s="7" customFormat="1" x14ac:dyDescent="0.25">
      <c r="A101" s="1"/>
      <c r="B101" s="2"/>
      <c r="C101" s="3"/>
      <c r="D101" s="1"/>
      <c r="E101" s="1"/>
      <c r="F101" s="1"/>
      <c r="G101" s="1"/>
      <c r="H101" s="1"/>
      <c r="I101" s="4"/>
      <c r="J101" s="1"/>
      <c r="K101" s="103"/>
      <c r="L101" s="103"/>
      <c r="M101" s="105"/>
      <c r="N101" s="99"/>
      <c r="O101" s="70"/>
      <c r="P101" s="119"/>
      <c r="Q101" s="65"/>
      <c r="R101" s="65"/>
    </row>
    <row r="102" spans="1:18" s="7" customFormat="1" x14ac:dyDescent="0.25">
      <c r="A102" s="1"/>
      <c r="B102" s="2"/>
      <c r="C102" s="3"/>
      <c r="D102" s="1"/>
      <c r="E102" s="1"/>
      <c r="F102" s="1"/>
      <c r="G102" s="1"/>
      <c r="H102" s="1"/>
      <c r="I102" s="4"/>
      <c r="J102" s="1"/>
      <c r="K102" s="103"/>
      <c r="L102" s="103"/>
      <c r="M102" s="105"/>
      <c r="N102" s="99"/>
      <c r="O102" s="70"/>
      <c r="P102" s="119"/>
      <c r="Q102" s="65"/>
      <c r="R102" s="65"/>
    </row>
    <row r="103" spans="1:18" s="7" customFormat="1" x14ac:dyDescent="0.25">
      <c r="A103" s="1"/>
      <c r="B103" s="2"/>
      <c r="C103" s="3"/>
      <c r="D103" s="1"/>
      <c r="E103" s="1"/>
      <c r="F103" s="1"/>
      <c r="G103" s="1"/>
      <c r="H103" s="1"/>
      <c r="I103" s="4"/>
      <c r="J103" s="1"/>
      <c r="K103" s="103"/>
      <c r="L103" s="103"/>
      <c r="M103" s="105"/>
      <c r="N103" s="99"/>
      <c r="O103" s="70"/>
      <c r="P103" s="119"/>
      <c r="Q103" s="65"/>
      <c r="R103" s="65"/>
    </row>
    <row r="104" spans="1:18" s="7" customFormat="1" x14ac:dyDescent="0.25">
      <c r="A104" s="1"/>
      <c r="B104" s="2"/>
      <c r="C104" s="3"/>
      <c r="D104" s="1"/>
      <c r="E104" s="1"/>
      <c r="F104" s="1"/>
      <c r="G104" s="1"/>
      <c r="H104" s="1"/>
      <c r="I104" s="4"/>
      <c r="J104" s="1"/>
      <c r="K104" s="103"/>
      <c r="L104" s="103"/>
      <c r="M104" s="105"/>
      <c r="N104" s="99"/>
      <c r="O104" s="70"/>
      <c r="P104" s="119"/>
      <c r="Q104" s="65"/>
      <c r="R104" s="65"/>
    </row>
    <row r="105" spans="1:18" s="7" customFormat="1" x14ac:dyDescent="0.25">
      <c r="A105" s="1"/>
      <c r="B105" s="2"/>
      <c r="C105" s="3"/>
      <c r="D105" s="1"/>
      <c r="E105" s="1"/>
      <c r="F105" s="1"/>
      <c r="G105" s="1"/>
      <c r="H105" s="1"/>
      <c r="I105" s="4"/>
      <c r="J105" s="1"/>
      <c r="K105" s="103"/>
      <c r="L105" s="103"/>
      <c r="M105" s="105"/>
      <c r="N105" s="99"/>
      <c r="O105" s="70"/>
      <c r="P105" s="119"/>
      <c r="Q105" s="65"/>
      <c r="R105" s="65"/>
    </row>
    <row r="106" spans="1:18" s="7" customFormat="1" x14ac:dyDescent="0.25">
      <c r="A106" s="1"/>
      <c r="B106" s="2"/>
      <c r="C106" s="3"/>
      <c r="D106" s="1"/>
      <c r="E106" s="1"/>
      <c r="F106" s="1"/>
      <c r="G106" s="1"/>
      <c r="H106" s="1"/>
      <c r="I106" s="4"/>
      <c r="J106" s="1"/>
      <c r="K106" s="103"/>
      <c r="L106" s="103"/>
      <c r="M106" s="105"/>
      <c r="N106" s="99"/>
      <c r="O106" s="70"/>
      <c r="P106" s="119"/>
      <c r="Q106" s="65"/>
      <c r="R106" s="65"/>
    </row>
    <row r="107" spans="1:18" s="7" customFormat="1" x14ac:dyDescent="0.25">
      <c r="A107" s="1"/>
      <c r="B107" s="2"/>
      <c r="C107" s="3"/>
      <c r="D107" s="1"/>
      <c r="E107" s="1"/>
      <c r="F107" s="1"/>
      <c r="G107" s="1"/>
      <c r="H107" s="1"/>
      <c r="I107" s="4"/>
      <c r="J107" s="1"/>
      <c r="K107" s="103"/>
      <c r="L107" s="103"/>
      <c r="M107" s="105"/>
      <c r="N107" s="99"/>
      <c r="O107" s="70"/>
      <c r="P107" s="119"/>
      <c r="Q107" s="65"/>
      <c r="R107" s="65"/>
    </row>
    <row r="108" spans="1:18" s="7" customFormat="1" x14ac:dyDescent="0.25">
      <c r="A108" s="1"/>
      <c r="B108" s="2"/>
      <c r="C108" s="3"/>
      <c r="D108" s="1"/>
      <c r="E108" s="1"/>
      <c r="F108" s="1"/>
      <c r="G108" s="1"/>
      <c r="H108" s="1"/>
      <c r="I108" s="4"/>
      <c r="J108" s="1"/>
      <c r="K108" s="103"/>
      <c r="L108" s="103"/>
      <c r="M108" s="105"/>
      <c r="N108" s="99"/>
      <c r="O108" s="70"/>
      <c r="P108" s="119"/>
      <c r="Q108" s="65"/>
      <c r="R108" s="65"/>
    </row>
    <row r="109" spans="1:18" s="7" customFormat="1" x14ac:dyDescent="0.25">
      <c r="A109" s="1"/>
      <c r="B109" s="2"/>
      <c r="C109" s="3"/>
      <c r="D109" s="1"/>
      <c r="E109" s="1"/>
      <c r="F109" s="1"/>
      <c r="G109" s="1"/>
      <c r="H109" s="1"/>
      <c r="I109" s="4"/>
      <c r="J109" s="1"/>
      <c r="K109" s="103"/>
      <c r="L109" s="103"/>
      <c r="M109" s="105"/>
      <c r="N109" s="99"/>
      <c r="O109" s="70"/>
      <c r="P109" s="119"/>
      <c r="Q109" s="65"/>
      <c r="R109" s="65"/>
    </row>
    <row r="110" spans="1:18" s="7" customFormat="1" x14ac:dyDescent="0.25">
      <c r="A110" s="1"/>
      <c r="B110" s="2"/>
      <c r="C110" s="3"/>
      <c r="D110" s="1"/>
      <c r="E110" s="1"/>
      <c r="F110" s="1"/>
      <c r="G110" s="1"/>
      <c r="H110" s="1"/>
      <c r="I110" s="4"/>
      <c r="J110" s="1"/>
      <c r="K110" s="103"/>
      <c r="L110" s="103"/>
      <c r="M110" s="105"/>
      <c r="N110" s="99"/>
      <c r="O110" s="70"/>
      <c r="P110" s="119"/>
      <c r="Q110" s="65"/>
      <c r="R110" s="65"/>
    </row>
    <row r="111" spans="1:18" s="7" customFormat="1" x14ac:dyDescent="0.25">
      <c r="A111" s="1"/>
      <c r="B111" s="2"/>
      <c r="C111" s="3"/>
      <c r="D111" s="1"/>
      <c r="E111" s="1"/>
      <c r="F111" s="1"/>
      <c r="G111" s="1"/>
      <c r="H111" s="1"/>
      <c r="I111" s="4"/>
      <c r="J111" s="1"/>
      <c r="K111" s="103"/>
      <c r="L111" s="103"/>
      <c r="M111" s="105"/>
      <c r="N111" s="99"/>
      <c r="O111" s="70"/>
      <c r="P111" s="119"/>
      <c r="Q111" s="65"/>
      <c r="R111" s="65"/>
    </row>
    <row r="112" spans="1:18" s="7" customFormat="1" x14ac:dyDescent="0.25">
      <c r="A112" s="1"/>
      <c r="B112" s="2"/>
      <c r="C112" s="3"/>
      <c r="D112" s="1"/>
      <c r="E112" s="1"/>
      <c r="F112" s="1"/>
      <c r="G112" s="1"/>
      <c r="H112" s="1"/>
      <c r="I112" s="4"/>
      <c r="J112" s="1"/>
      <c r="K112" s="103"/>
      <c r="L112" s="103"/>
      <c r="M112" s="105"/>
      <c r="N112" s="99"/>
      <c r="O112" s="70"/>
      <c r="P112" s="119"/>
      <c r="Q112" s="65"/>
      <c r="R112" s="65"/>
    </row>
    <row r="113" spans="1:18" s="7" customFormat="1" x14ac:dyDescent="0.25">
      <c r="A113" s="1"/>
      <c r="B113" s="2"/>
      <c r="C113" s="3"/>
      <c r="D113" s="1"/>
      <c r="E113" s="1"/>
      <c r="F113" s="1"/>
      <c r="G113" s="1"/>
      <c r="H113" s="1"/>
      <c r="I113" s="4"/>
      <c r="J113" s="1"/>
      <c r="K113" s="103"/>
      <c r="L113" s="103"/>
      <c r="M113" s="105"/>
      <c r="N113" s="99"/>
      <c r="O113" s="70"/>
      <c r="P113" s="119"/>
      <c r="Q113" s="65"/>
      <c r="R113" s="65"/>
    </row>
    <row r="114" spans="1:18" s="7" customFormat="1" x14ac:dyDescent="0.25">
      <c r="A114" s="1"/>
      <c r="B114" s="2"/>
      <c r="C114" s="3"/>
      <c r="D114" s="1"/>
      <c r="E114" s="1"/>
      <c r="F114" s="1"/>
      <c r="G114" s="1"/>
      <c r="H114" s="1"/>
      <c r="I114" s="4"/>
      <c r="J114" s="1"/>
      <c r="K114" s="103"/>
      <c r="L114" s="103"/>
      <c r="M114" s="105"/>
      <c r="N114" s="99"/>
      <c r="O114" s="70"/>
      <c r="P114" s="119"/>
      <c r="Q114" s="65"/>
      <c r="R114" s="65"/>
    </row>
    <row r="115" spans="1:18" s="7" customFormat="1" x14ac:dyDescent="0.25">
      <c r="A115" s="1"/>
      <c r="B115" s="2"/>
      <c r="C115" s="3"/>
      <c r="D115" s="1"/>
      <c r="E115" s="1"/>
      <c r="F115" s="1"/>
      <c r="G115" s="1"/>
      <c r="H115" s="1"/>
      <c r="I115" s="4"/>
      <c r="J115" s="1"/>
      <c r="K115" s="103"/>
      <c r="L115" s="103"/>
      <c r="M115" s="105"/>
      <c r="N115" s="99"/>
      <c r="O115" s="70"/>
      <c r="P115" s="119"/>
      <c r="Q115" s="65"/>
      <c r="R115" s="65"/>
    </row>
    <row r="116" spans="1:18" s="7" customFormat="1" x14ac:dyDescent="0.25">
      <c r="A116" s="1"/>
      <c r="B116" s="2"/>
      <c r="C116" s="3"/>
      <c r="D116" s="1"/>
      <c r="E116" s="1"/>
      <c r="F116" s="1"/>
      <c r="G116" s="1"/>
      <c r="H116" s="1"/>
      <c r="I116" s="4"/>
      <c r="J116" s="1"/>
      <c r="K116" s="103"/>
      <c r="L116" s="103"/>
      <c r="M116" s="105"/>
      <c r="N116" s="99"/>
      <c r="O116" s="70"/>
      <c r="P116" s="119"/>
      <c r="Q116" s="65"/>
      <c r="R116" s="65"/>
    </row>
    <row r="117" spans="1:18" s="7" customFormat="1" x14ac:dyDescent="0.25">
      <c r="A117" s="1"/>
      <c r="B117" s="2"/>
      <c r="C117" s="3"/>
      <c r="D117" s="1"/>
      <c r="E117" s="1"/>
      <c r="F117" s="1"/>
      <c r="G117" s="1"/>
      <c r="H117" s="1"/>
      <c r="I117" s="4"/>
      <c r="J117" s="1"/>
      <c r="K117" s="103"/>
      <c r="L117" s="103"/>
      <c r="M117" s="105"/>
      <c r="N117" s="99"/>
      <c r="O117" s="70"/>
      <c r="P117" s="119"/>
      <c r="Q117" s="65"/>
      <c r="R117" s="65"/>
    </row>
    <row r="118" spans="1:18" s="7" customFormat="1" x14ac:dyDescent="0.25">
      <c r="A118" s="1"/>
      <c r="B118" s="2"/>
      <c r="C118" s="3"/>
      <c r="D118" s="1"/>
      <c r="E118" s="1"/>
      <c r="F118" s="1"/>
      <c r="G118" s="1"/>
      <c r="H118" s="1"/>
      <c r="I118" s="4"/>
      <c r="J118" s="1"/>
      <c r="K118" s="103"/>
      <c r="L118" s="103"/>
      <c r="M118" s="105"/>
      <c r="N118" s="99"/>
      <c r="O118" s="70"/>
      <c r="P118" s="119"/>
      <c r="Q118" s="65"/>
      <c r="R118" s="65"/>
    </row>
    <row r="119" spans="1:18" s="7" customFormat="1" x14ac:dyDescent="0.25">
      <c r="A119" s="1"/>
      <c r="B119" s="2"/>
      <c r="C119" s="3"/>
      <c r="D119" s="1"/>
      <c r="E119" s="1"/>
      <c r="F119" s="1"/>
      <c r="G119" s="1"/>
      <c r="H119" s="1"/>
      <c r="I119" s="4"/>
      <c r="J119" s="1"/>
      <c r="K119" s="103"/>
      <c r="L119" s="103"/>
      <c r="M119" s="105"/>
      <c r="N119" s="99"/>
      <c r="O119" s="70"/>
      <c r="P119" s="119"/>
      <c r="Q119" s="65"/>
      <c r="R119" s="65"/>
    </row>
    <row r="120" spans="1:18" s="7" customFormat="1" x14ac:dyDescent="0.25">
      <c r="A120" s="1"/>
      <c r="B120" s="2"/>
      <c r="C120" s="3"/>
      <c r="D120" s="1"/>
      <c r="E120" s="1"/>
      <c r="F120" s="1"/>
      <c r="G120" s="1"/>
      <c r="H120" s="1"/>
      <c r="I120" s="4"/>
      <c r="J120" s="1"/>
      <c r="K120" s="103"/>
      <c r="L120" s="103"/>
      <c r="M120" s="105"/>
      <c r="N120" s="99"/>
      <c r="O120" s="70"/>
      <c r="P120" s="119"/>
      <c r="Q120" s="65"/>
      <c r="R120" s="65"/>
    </row>
  </sheetData>
  <sheetProtection autoFilter="0"/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D519-7D39-4271-A775-4517BFF2EF05}">
  <sheetPr>
    <tabColor theme="1"/>
  </sheetPr>
  <dimension ref="A1:V120"/>
  <sheetViews>
    <sheetView showGridLines="0" topLeftCell="A21" workbookViewId="0">
      <selection activeCell="N32" sqref="N32"/>
    </sheetView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7.5703125" style="4" bestFit="1" customWidth="1"/>
    <col min="10" max="10" width="12.5703125" style="1"/>
    <col min="11" max="11" width="15.140625" style="103" bestFit="1" customWidth="1"/>
    <col min="12" max="12" width="14.5703125" style="103" bestFit="1" customWidth="1"/>
    <col min="13" max="13" width="38.28515625" style="105" bestFit="1" customWidth="1"/>
    <col min="14" max="14" width="8.42578125" style="99" bestFit="1" customWidth="1"/>
    <col min="15" max="15" width="14.5703125" style="70" bestFit="1" customWidth="1"/>
    <col min="16" max="16" width="38.28515625" style="119" bestFit="1" customWidth="1"/>
    <col min="17" max="17" width="10.28515625" style="65" bestFit="1" customWidth="1"/>
    <col min="18" max="18" width="8.42578125" style="65" bestFit="1" customWidth="1"/>
    <col min="19" max="19" width="12.5703125" style="7"/>
    <col min="20" max="16384" width="12.5703125" style="3"/>
  </cols>
  <sheetData>
    <row r="1" spans="1:18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4"/>
      <c r="J1" s="1"/>
      <c r="K1" s="105" t="s">
        <v>147</v>
      </c>
      <c r="L1" s="104">
        <v>1.0249999999999999</v>
      </c>
      <c r="M1" s="99"/>
      <c r="N1" s="99"/>
      <c r="O1" s="70"/>
      <c r="P1" s="119"/>
      <c r="Q1" s="65"/>
      <c r="R1" s="65"/>
    </row>
    <row r="2" spans="1:18" s="7" customFormat="1" x14ac:dyDescent="0.25">
      <c r="A2" s="2" t="s">
        <v>174</v>
      </c>
      <c r="B2" s="2"/>
      <c r="C2" s="3"/>
      <c r="E2" s="1"/>
      <c r="F2" s="1"/>
      <c r="G2" s="1"/>
      <c r="H2" s="1"/>
      <c r="I2" s="4"/>
      <c r="J2" s="1"/>
      <c r="K2" s="94" t="s">
        <v>140</v>
      </c>
      <c r="L2" s="105" t="s">
        <v>148</v>
      </c>
      <c r="M2" s="99"/>
      <c r="N2" s="106"/>
      <c r="O2" s="70"/>
      <c r="P2" s="119"/>
      <c r="Q2" s="65"/>
      <c r="R2" s="65"/>
    </row>
    <row r="3" spans="1:18" s="13" customFormat="1" x14ac:dyDescent="0.25">
      <c r="A3" s="97" t="s">
        <v>158</v>
      </c>
      <c r="B3" s="10"/>
      <c r="C3" s="11"/>
      <c r="E3" s="9"/>
      <c r="F3" s="9"/>
      <c r="G3" s="9"/>
      <c r="H3" s="9"/>
      <c r="I3" s="12"/>
      <c r="J3" s="9"/>
      <c r="K3" s="107"/>
      <c r="L3" s="107"/>
      <c r="M3" s="108"/>
      <c r="N3" s="100"/>
      <c r="O3" s="120"/>
      <c r="P3" s="121"/>
      <c r="Q3" s="64"/>
      <c r="R3" s="64"/>
    </row>
    <row r="4" spans="1:18" s="13" customFormat="1" x14ac:dyDescent="0.25">
      <c r="A4" s="9"/>
      <c r="B4" s="10"/>
      <c r="C4" s="11"/>
      <c r="D4" s="9"/>
      <c r="E4" s="9"/>
      <c r="F4" s="9"/>
      <c r="G4" s="9"/>
      <c r="H4" s="9"/>
      <c r="I4" s="12"/>
      <c r="J4" s="9"/>
      <c r="K4" s="107"/>
      <c r="L4" s="107"/>
      <c r="M4" s="108"/>
      <c r="N4" s="100"/>
      <c r="O4" s="120"/>
      <c r="P4" s="121"/>
      <c r="Q4" s="64"/>
      <c r="R4" s="64"/>
    </row>
    <row r="5" spans="1:18" s="13" customFormat="1" x14ac:dyDescent="0.25">
      <c r="C5" s="11"/>
      <c r="E5" s="9"/>
      <c r="F5" s="9"/>
      <c r="G5" s="9"/>
      <c r="H5" s="9"/>
      <c r="I5" s="12"/>
      <c r="J5" s="9"/>
      <c r="K5" s="123" t="s">
        <v>156</v>
      </c>
      <c r="L5" s="100"/>
      <c r="M5" s="108"/>
      <c r="N5" s="100"/>
      <c r="O5" s="120" t="s">
        <v>157</v>
      </c>
      <c r="P5" s="121"/>
      <c r="Q5" s="64"/>
      <c r="R5" s="64"/>
    </row>
    <row r="6" spans="1:18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2" t="s">
        <v>4</v>
      </c>
      <c r="J6" s="9"/>
      <c r="K6" s="107"/>
      <c r="L6" s="107"/>
      <c r="M6" s="108"/>
      <c r="N6" s="100"/>
      <c r="O6" s="120"/>
      <c r="P6" s="121"/>
      <c r="Q6" s="64"/>
      <c r="R6" s="64"/>
    </row>
    <row r="7" spans="1:18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29" t="s">
        <v>12</v>
      </c>
      <c r="J7" s="9"/>
      <c r="K7" s="107" t="s">
        <v>155</v>
      </c>
      <c r="L7" s="107"/>
      <c r="M7" s="108"/>
      <c r="N7" s="100"/>
      <c r="O7" s="120" t="s">
        <v>150</v>
      </c>
      <c r="P7" s="121" t="s">
        <v>151</v>
      </c>
      <c r="Q7" s="64" t="s">
        <v>115</v>
      </c>
      <c r="R7" s="64" t="s">
        <v>12</v>
      </c>
    </row>
    <row r="8" spans="1:18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96">
        <f ca="1">N8</f>
        <v>44.88</v>
      </c>
      <c r="J8" s="15"/>
      <c r="K8" s="109" t="s">
        <v>141</v>
      </c>
      <c r="L8" s="103" t="s">
        <v>15</v>
      </c>
      <c r="M8" s="94" t="s">
        <v>16</v>
      </c>
      <c r="N8" s="101" cm="1">
        <f t="array" aca="1" ref="N8" ca="1">IF(K8="Y",ROUND(VLOOKUP(L8,INDIRECT($L$2),3,0)*INDIRECT($K$1),2),ROUND(VLOOKUP(L8,INDIRECT($L$2),3,0),2))</f>
        <v>44.88</v>
      </c>
      <c r="O8" s="70" t="str">
        <f>A8</f>
        <v>01400C</v>
      </c>
      <c r="P8" s="119" t="str">
        <f>B8</f>
        <v>Bricklayer</v>
      </c>
      <c r="Q8" s="65" t="str">
        <f>H8</f>
        <v>06</v>
      </c>
      <c r="R8" s="78">
        <f ca="1">N8</f>
        <v>44.88</v>
      </c>
    </row>
    <row r="9" spans="1:18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4"/>
      <c r="J9" s="15"/>
      <c r="K9" s="109"/>
      <c r="L9" s="103"/>
      <c r="M9" s="105"/>
      <c r="N9" s="102"/>
      <c r="O9" s="70"/>
      <c r="P9" s="119"/>
      <c r="Q9" s="65"/>
      <c r="R9" s="65"/>
    </row>
    <row r="10" spans="1:18" s="7" customFormat="1" x14ac:dyDescent="0.25">
      <c r="A10" s="1"/>
      <c r="B10" s="126" t="str">
        <f ca="1">"shall receive an additional "&amp;TEXT(N65,"$0.000")&amp;" cents per hour."</f>
        <v>shall receive an additional $0.718 cents per hour.</v>
      </c>
      <c r="C10" s="3"/>
      <c r="D10" s="1"/>
      <c r="E10" s="1"/>
      <c r="F10" s="1"/>
      <c r="G10" s="1"/>
      <c r="H10" s="1"/>
      <c r="I10" s="4"/>
      <c r="J10" s="15"/>
      <c r="K10" s="109"/>
      <c r="L10" s="110"/>
      <c r="M10" s="94"/>
      <c r="N10" s="111"/>
      <c r="O10" s="70"/>
      <c r="P10" s="119"/>
      <c r="Q10" s="65"/>
      <c r="R10" s="78"/>
    </row>
    <row r="11" spans="1:18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96">
        <f ca="1">N11</f>
        <v>43.54</v>
      </c>
      <c r="J11" s="15"/>
      <c r="K11" s="109" t="s">
        <v>141</v>
      </c>
      <c r="L11" s="103" t="s">
        <v>19</v>
      </c>
      <c r="M11" s="94" t="s">
        <v>20</v>
      </c>
      <c r="N11" s="101" cm="1">
        <f t="array" aca="1" ref="N11" ca="1">IF(K11="Y",ROUND(VLOOKUP(L11,INDIRECT($L$2),3,0)*INDIRECT($K$1),2),ROUND(VLOOKUP(L11,INDIRECT($L$2),3,0),2))</f>
        <v>43.54</v>
      </c>
      <c r="O11" s="70" t="str">
        <f>A11</f>
        <v>01510C</v>
      </c>
      <c r="P11" s="119" t="str">
        <f>B11</f>
        <v>Carpenter</v>
      </c>
      <c r="Q11" s="65" t="str">
        <f>H11</f>
        <v>04</v>
      </c>
      <c r="R11" s="78">
        <f ca="1">N11</f>
        <v>43.54</v>
      </c>
    </row>
    <row r="12" spans="1:18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4"/>
      <c r="J12" s="15"/>
      <c r="K12" s="109"/>
      <c r="L12" s="112"/>
      <c r="M12" s="113"/>
      <c r="N12" s="111"/>
      <c r="O12" s="70"/>
      <c r="P12" s="119"/>
      <c r="Q12" s="65"/>
      <c r="R12" s="65"/>
    </row>
    <row r="13" spans="1:18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4"/>
      <c r="J13" s="15"/>
      <c r="K13" s="109"/>
      <c r="L13" s="112"/>
      <c r="M13" s="113"/>
      <c r="N13" s="111"/>
      <c r="O13" s="70"/>
      <c r="P13" s="119"/>
      <c r="Q13" s="65"/>
      <c r="R13" s="65"/>
    </row>
    <row r="14" spans="1:18" s="7" customFormat="1" x14ac:dyDescent="0.25">
      <c r="A14" s="1"/>
      <c r="B14" s="125" t="str">
        <f ca="1">"he/she shall be paid an additional "&amp;TEXT(N66,"$0.000")&amp;" cents per hour."</f>
        <v>he/she shall be paid an additional $0.277 cents per hour.</v>
      </c>
      <c r="C14" s="3"/>
      <c r="D14" s="1"/>
      <c r="E14" s="1"/>
      <c r="F14" s="1"/>
      <c r="G14" s="1"/>
      <c r="H14" s="1"/>
      <c r="I14" s="4"/>
      <c r="J14" s="15"/>
      <c r="K14" s="109"/>
      <c r="L14" s="112"/>
      <c r="M14" s="113"/>
      <c r="N14" s="111"/>
      <c r="O14" s="70"/>
      <c r="P14" s="119"/>
      <c r="Q14" s="65"/>
      <c r="R14" s="65"/>
    </row>
    <row r="15" spans="1:18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96">
        <f ca="1">N15</f>
        <v>42.36</v>
      </c>
      <c r="J15" s="15"/>
      <c r="K15" s="109" t="s">
        <v>141</v>
      </c>
      <c r="L15" s="103" t="s">
        <v>24</v>
      </c>
      <c r="M15" s="94" t="s">
        <v>25</v>
      </c>
      <c r="N15" s="101" cm="1">
        <f t="array" aca="1" ref="N15" ca="1">IF(K15="Y",ROUND(VLOOKUP(L15,INDIRECT($L$2),3,0)*INDIRECT($K$1),2),ROUND(VLOOKUP(L15,INDIRECT($L$2),3,0),2))</f>
        <v>42.36</v>
      </c>
      <c r="O15" s="70" t="str">
        <f>A15</f>
        <v>07350C</v>
      </c>
      <c r="P15" s="119" t="str">
        <f>B15</f>
        <v>Painter</v>
      </c>
      <c r="Q15" s="65" t="str">
        <f>H15</f>
        <v>01</v>
      </c>
      <c r="R15" s="78">
        <f ca="1">N15</f>
        <v>42.36</v>
      </c>
    </row>
    <row r="16" spans="1:18" x14ac:dyDescent="0.25">
      <c r="B16" s="124" t="s">
        <v>166</v>
      </c>
      <c r="J16" s="15"/>
      <c r="K16" s="109"/>
      <c r="L16" s="112"/>
      <c r="M16" s="113"/>
      <c r="N16" s="111"/>
    </row>
    <row r="17" spans="1:22" x14ac:dyDescent="0.25">
      <c r="B17" s="124" t="s">
        <v>167</v>
      </c>
      <c r="J17" s="15"/>
      <c r="K17" s="109"/>
      <c r="L17" s="112"/>
      <c r="M17" s="113"/>
      <c r="N17" s="111"/>
    </row>
    <row r="18" spans="1:22" x14ac:dyDescent="0.25">
      <c r="B18" s="124" t="s">
        <v>168</v>
      </c>
      <c r="J18" s="15"/>
      <c r="K18" s="109"/>
      <c r="L18" s="112"/>
      <c r="M18" s="113"/>
      <c r="N18" s="111"/>
    </row>
    <row r="19" spans="1:22" x14ac:dyDescent="0.25">
      <c r="B19" s="124" t="s">
        <v>169</v>
      </c>
      <c r="J19" s="15"/>
      <c r="K19" s="109"/>
      <c r="L19" s="112"/>
      <c r="M19" s="113"/>
      <c r="N19" s="111"/>
    </row>
    <row r="20" spans="1:22" x14ac:dyDescent="0.25">
      <c r="B20" s="124" t="str">
        <f ca="1">"he/she shall receive an additional "&amp;TEXT(N63,"$0.000")&amp;" cents per hour. Provided"</f>
        <v>he/she shall receive an additional $0.828 cents per hour. Provided</v>
      </c>
      <c r="J20" s="15"/>
      <c r="K20" s="109"/>
      <c r="L20" s="112"/>
      <c r="M20" s="113"/>
      <c r="N20" s="111"/>
    </row>
    <row r="21" spans="1:22" x14ac:dyDescent="0.25">
      <c r="B21" s="124" t="s">
        <v>170</v>
      </c>
      <c r="C21" s="2"/>
      <c r="F21" s="2"/>
      <c r="J21" s="2"/>
      <c r="K21" s="103" t="s">
        <v>13</v>
      </c>
      <c r="L21" s="112" t="s">
        <v>143</v>
      </c>
      <c r="M21" s="113" t="s">
        <v>142</v>
      </c>
      <c r="N21" s="114">
        <v>0.1875</v>
      </c>
      <c r="O21" s="76"/>
    </row>
    <row r="22" spans="1:22" x14ac:dyDescent="0.25">
      <c r="B22" s="124" t="str">
        <f>"12:00 a.m. and 8:00 a.m. shall receive an additional "&amp;TEXT($N$21,"#.00%")&amp;" premium."</f>
        <v>12:00 a.m. and 8:00 a.m. shall receive an additional 18.75% premium.</v>
      </c>
      <c r="C22" s="2"/>
      <c r="F22" s="2"/>
      <c r="J22" s="2"/>
      <c r="K22" s="94"/>
      <c r="L22" s="112"/>
      <c r="M22" s="113"/>
      <c r="N22" s="111"/>
      <c r="O22" s="76"/>
    </row>
    <row r="23" spans="1:22" x14ac:dyDescent="0.25">
      <c r="A23" s="1" t="s">
        <v>33</v>
      </c>
      <c r="B23" s="2" t="s">
        <v>34</v>
      </c>
      <c r="C23" s="3">
        <v>270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96">
        <f ca="1">N23</f>
        <v>42.36</v>
      </c>
      <c r="J23" s="15"/>
      <c r="K23" s="109" t="s">
        <v>141</v>
      </c>
      <c r="L23" s="103" t="s">
        <v>33</v>
      </c>
      <c r="M23" s="94" t="s">
        <v>34</v>
      </c>
      <c r="N23" s="101" cm="1">
        <f t="array" aca="1" ref="N23" ca="1">IF(K23="Y",ROUND(VLOOKUP(L23,INDIRECT($L$2),3,0)*INDIRECT($K$1),2),ROUND(VLOOKUP(L23,INDIRECT($L$2),3,0),2))</f>
        <v>42.36</v>
      </c>
      <c r="O23" s="70" t="str">
        <f>A23</f>
        <v>05940C</v>
      </c>
      <c r="P23" s="119" t="str">
        <f>B23</f>
        <v>Lacquer and Varnish Machine Operator</v>
      </c>
      <c r="Q23" s="65" t="str">
        <f>H23</f>
        <v>01</v>
      </c>
      <c r="R23" s="78">
        <f ca="1">N23</f>
        <v>42.36</v>
      </c>
    </row>
    <row r="24" spans="1:22" x14ac:dyDescent="0.25">
      <c r="B24" s="124" t="s">
        <v>171</v>
      </c>
      <c r="J24" s="17"/>
      <c r="K24" s="115"/>
      <c r="L24" s="94"/>
      <c r="M24" s="94"/>
      <c r="N24" s="110"/>
    </row>
    <row r="25" spans="1:22" x14ac:dyDescent="0.25">
      <c r="B25" s="124" t="str">
        <f ca="1">"painting, he/she shall receive an additional "&amp;TEXT(N64,"$0.000")&amp;" cents per hour."</f>
        <v>painting, he/she shall receive an additional $0.828 cents per hour.</v>
      </c>
      <c r="J25" s="17"/>
      <c r="K25" s="115"/>
      <c r="L25" s="110"/>
      <c r="M25" s="94"/>
      <c r="N25" s="110"/>
    </row>
    <row r="26" spans="1:22" x14ac:dyDescent="0.25">
      <c r="B26" s="124" t="s">
        <v>172</v>
      </c>
      <c r="J26" s="17"/>
      <c r="K26" s="115"/>
      <c r="L26" s="110"/>
      <c r="M26" s="94"/>
      <c r="N26" s="110"/>
    </row>
    <row r="27" spans="1:22" s="7" customFormat="1" x14ac:dyDescent="0.25">
      <c r="A27" s="1"/>
      <c r="B27" s="124" t="str">
        <f>"12:00 a.m. and 8:00 a.m. shall receive an additional "&amp;TEXT($N$21,"#.00%")&amp;"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4"/>
      <c r="J27" s="17"/>
      <c r="K27" s="115"/>
      <c r="L27" s="110"/>
      <c r="M27" s="94"/>
      <c r="N27" s="110"/>
      <c r="O27" s="70"/>
      <c r="P27" s="119"/>
      <c r="Q27" s="65"/>
      <c r="R27" s="65"/>
      <c r="T27" s="3"/>
      <c r="U27" s="3"/>
      <c r="V27" s="3"/>
    </row>
    <row r="28" spans="1:22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96">
        <f t="shared" ref="I28:I32" ca="1" si="0">N28</f>
        <v>49.46</v>
      </c>
      <c r="J28" s="15"/>
      <c r="K28" s="109" t="s">
        <v>141</v>
      </c>
      <c r="L28" s="103" t="s">
        <v>39</v>
      </c>
      <c r="M28" s="94" t="s">
        <v>40</v>
      </c>
      <c r="N28" s="101" cm="1">
        <f t="array" aca="1" ref="N28" ca="1">IF(K28="Y",ROUND(VLOOKUP(L28,INDIRECT($L$2),3,0)*INDIRECT($K$1),2),ROUND(VLOOKUP(L28,INDIRECT($L$2),3,0),2))</f>
        <v>49.46</v>
      </c>
      <c r="O28" s="70" t="str">
        <f t="shared" ref="O28:P32" si="1">A28</f>
        <v>05760C</v>
      </c>
      <c r="P28" s="119" t="str">
        <f t="shared" si="1"/>
        <v>Iron Worker</v>
      </c>
      <c r="Q28" s="65" t="str">
        <f>H28</f>
        <v>08</v>
      </c>
      <c r="R28" s="78">
        <f t="shared" ref="R28:R32" ca="1" si="2">N28</f>
        <v>49.46</v>
      </c>
      <c r="T28" s="3"/>
      <c r="U28" s="3"/>
      <c r="V28" s="3"/>
    </row>
    <row r="29" spans="1:22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96">
        <f t="shared" ca="1" si="0"/>
        <v>50.97</v>
      </c>
      <c r="K29" s="109" t="s">
        <v>141</v>
      </c>
      <c r="L29" s="103" t="s">
        <v>43</v>
      </c>
      <c r="M29" s="94" t="s">
        <v>44</v>
      </c>
      <c r="N29" s="101" cm="1">
        <f t="array" aca="1" ref="N29" ca="1">IF(K29="Y",ROUND(VLOOKUP(L29,INDIRECT($L$2),3,0)*INDIRECT($K$1),2),ROUND(VLOOKUP(L29,INDIRECT($L$2),3,0),2))</f>
        <v>50.97</v>
      </c>
      <c r="O29" s="70" t="str">
        <f t="shared" si="1"/>
        <v>07780C</v>
      </c>
      <c r="P29" s="119" t="str">
        <f t="shared" si="1"/>
        <v>Pipefitter</v>
      </c>
      <c r="Q29" s="65" t="str">
        <f>H29</f>
        <v>15</v>
      </c>
      <c r="R29" s="78">
        <f t="shared" ca="1" si="2"/>
        <v>50.97</v>
      </c>
    </row>
    <row r="30" spans="1:22" x14ac:dyDescent="0.25">
      <c r="A30" s="1" t="s">
        <v>45</v>
      </c>
      <c r="B30" s="2" t="s">
        <v>46</v>
      </c>
      <c r="C30" s="3">
        <v>305</v>
      </c>
      <c r="D30" s="1" t="s">
        <v>13</v>
      </c>
      <c r="E30" s="1">
        <v>2</v>
      </c>
      <c r="F30" s="1" t="s">
        <v>14</v>
      </c>
      <c r="G30" s="1">
        <v>6</v>
      </c>
      <c r="H30" s="1" t="s">
        <v>121</v>
      </c>
      <c r="I30" s="96">
        <f t="shared" ca="1" si="0"/>
        <v>50.97</v>
      </c>
      <c r="K30" s="109" t="s">
        <v>141</v>
      </c>
      <c r="L30" s="103" t="s">
        <v>45</v>
      </c>
      <c r="M30" s="94" t="s">
        <v>46</v>
      </c>
      <c r="N30" s="101" cm="1">
        <f t="array" aca="1" ref="N30" ca="1">IF(K30="Y",ROUND(VLOOKUP(L30,INDIRECT($L$2),3,0)*INDIRECT($K$1),2),ROUND(VLOOKUP(L30,INDIRECT($L$2),3,0),2))</f>
        <v>50.97</v>
      </c>
      <c r="O30" s="70" t="str">
        <f t="shared" si="1"/>
        <v>07770C</v>
      </c>
      <c r="P30" s="119" t="str">
        <f t="shared" si="1"/>
        <v>Pipefitter/Instrumentation</v>
      </c>
      <c r="Q30" s="65" t="str">
        <f>H30</f>
        <v>16</v>
      </c>
      <c r="R30" s="78">
        <f t="shared" ca="1" si="2"/>
        <v>50.97</v>
      </c>
    </row>
    <row r="31" spans="1:22" x14ac:dyDescent="0.25">
      <c r="A31" s="1" t="s">
        <v>48</v>
      </c>
      <c r="B31" s="2" t="s">
        <v>49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96">
        <f t="shared" si="0"/>
        <v>47.57</v>
      </c>
      <c r="K31" s="109" t="s">
        <v>141</v>
      </c>
      <c r="L31" s="103" t="s">
        <v>48</v>
      </c>
      <c r="M31" s="94" t="s">
        <v>49</v>
      </c>
      <c r="N31" s="101">
        <v>47.57</v>
      </c>
      <c r="O31" s="70" t="str">
        <f t="shared" si="1"/>
        <v>08030C</v>
      </c>
      <c r="P31" s="119" t="str">
        <f t="shared" si="1"/>
        <v xml:space="preserve">Plumber </v>
      </c>
      <c r="Q31" s="65" t="str">
        <f>H31</f>
        <v>11</v>
      </c>
      <c r="R31" s="78">
        <f t="shared" si="2"/>
        <v>47.57</v>
      </c>
    </row>
    <row r="32" spans="1:22" x14ac:dyDescent="0.25">
      <c r="A32" s="1" t="s">
        <v>50</v>
      </c>
      <c r="B32" s="2" t="s">
        <v>51</v>
      </c>
      <c r="C32" s="3">
        <v>305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96">
        <f t="shared" si="0"/>
        <v>47.57</v>
      </c>
      <c r="K32" s="103" t="s">
        <v>141</v>
      </c>
      <c r="L32" s="103" t="s">
        <v>50</v>
      </c>
      <c r="M32" s="94" t="s">
        <v>51</v>
      </c>
      <c r="N32" s="101">
        <v>47.57</v>
      </c>
      <c r="O32" s="70" t="str">
        <f t="shared" si="1"/>
        <v>08010C</v>
      </c>
      <c r="P32" s="119" t="str">
        <f t="shared" si="1"/>
        <v xml:space="preserve">Plumber/Welder </v>
      </c>
      <c r="Q32" s="122">
        <f>H32</f>
        <v>12</v>
      </c>
      <c r="R32" s="78">
        <f t="shared" si="2"/>
        <v>47.57</v>
      </c>
    </row>
    <row r="33" spans="1:19" x14ac:dyDescent="0.25">
      <c r="B33" s="124" t="str">
        <f>"For Plumbers' participation in the 'Twin City Pipe Trades Pension Trust,' "&amp; TEXT(N68,"$0.00")&amp;" per hour has been removed from the hourly rate shown above."</f>
        <v>For Plumbers' participation in the 'Twin City Pipe Trades Pension Trust,' $2.33 per hour has been removed from the hourly rate shown above.</v>
      </c>
      <c r="J33" s="15"/>
      <c r="K33" s="109"/>
      <c r="L33" s="109"/>
    </row>
    <row r="34" spans="1:19" x14ac:dyDescent="0.25">
      <c r="J34" s="15"/>
      <c r="K34" s="109"/>
      <c r="L34" s="109"/>
    </row>
    <row r="35" spans="1:19" x14ac:dyDescent="0.25">
      <c r="A35" s="10" t="s">
        <v>146</v>
      </c>
      <c r="F35" s="9" t="s">
        <v>160</v>
      </c>
      <c r="G35" s="9" t="s">
        <v>133</v>
      </c>
      <c r="H35" s="9" t="s">
        <v>135</v>
      </c>
      <c r="I35" s="12" t="s">
        <v>4</v>
      </c>
      <c r="J35" s="15"/>
      <c r="K35" s="109"/>
      <c r="L35" s="109"/>
    </row>
    <row r="36" spans="1:19" s="11" customFormat="1" x14ac:dyDescent="0.25">
      <c r="A36" s="127" t="s">
        <v>150</v>
      </c>
      <c r="B36" s="128" t="s">
        <v>159</v>
      </c>
      <c r="C36" s="127" t="s">
        <v>162</v>
      </c>
      <c r="D36" s="127" t="s">
        <v>5</v>
      </c>
      <c r="E36" s="127" t="s">
        <v>6</v>
      </c>
      <c r="F36" s="127" t="s">
        <v>161</v>
      </c>
      <c r="G36" s="127" t="s">
        <v>134</v>
      </c>
      <c r="H36" s="127" t="s">
        <v>134</v>
      </c>
      <c r="I36" s="129" t="s">
        <v>12</v>
      </c>
      <c r="J36" s="9"/>
      <c r="K36" s="107"/>
      <c r="L36" s="107"/>
      <c r="M36" s="108"/>
      <c r="N36" s="100"/>
      <c r="O36" s="120"/>
      <c r="P36" s="121"/>
      <c r="Q36" s="64"/>
      <c r="R36" s="64"/>
      <c r="S36" s="13"/>
    </row>
    <row r="37" spans="1:19" x14ac:dyDescent="0.25">
      <c r="A37" s="1" t="s">
        <v>56</v>
      </c>
      <c r="B37" s="2" t="s">
        <v>57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124</v>
      </c>
      <c r="I37" s="96">
        <f t="shared" ref="I37:I47" ca="1" si="3">N37</f>
        <v>49.38</v>
      </c>
      <c r="J37" s="3"/>
      <c r="K37" s="103" t="s">
        <v>141</v>
      </c>
      <c r="L37" s="103" t="s">
        <v>56</v>
      </c>
      <c r="M37" s="94" t="s">
        <v>57</v>
      </c>
      <c r="N37" s="101" cm="1">
        <f t="array" aca="1" ref="N37" ca="1">IF(K37="Y",ROUND(VLOOKUP(L37,INDIRECT($L$2),3,0)*INDIRECT($K$1),2),ROUND(VLOOKUP(L37,INDIRECT($L$2),3,0),2))</f>
        <v>49.38</v>
      </c>
      <c r="O37" s="70" t="str">
        <f t="shared" ref="O37:O47" si="4">A37</f>
        <v>04530C</v>
      </c>
      <c r="P37" s="119" t="str">
        <f t="shared" ref="P37:P47" si="5">B37</f>
        <v>Foreman, Bricklayer</v>
      </c>
      <c r="Q37" s="122" t="str">
        <f t="shared" ref="Q37:Q47" si="6">H37</f>
        <v>07</v>
      </c>
      <c r="R37" s="78">
        <f t="shared" ref="R37:R47" ca="1" si="7">N37</f>
        <v>49.38</v>
      </c>
      <c r="S37" s="3"/>
    </row>
    <row r="38" spans="1:19" x14ac:dyDescent="0.25">
      <c r="A38" s="1" t="s">
        <v>58</v>
      </c>
      <c r="B38" s="2" t="s">
        <v>59</v>
      </c>
      <c r="C38" s="3">
        <v>363</v>
      </c>
      <c r="D38" s="1" t="s">
        <v>13</v>
      </c>
      <c r="E38" s="1">
        <v>2</v>
      </c>
      <c r="F38" s="1" t="s">
        <v>14</v>
      </c>
      <c r="G38" s="1">
        <v>8</v>
      </c>
      <c r="H38" s="1" t="s">
        <v>125</v>
      </c>
      <c r="I38" s="96">
        <f t="shared" ca="1" si="3"/>
        <v>46.2</v>
      </c>
      <c r="J38" s="3"/>
      <c r="K38" s="103" t="s">
        <v>141</v>
      </c>
      <c r="L38" s="103" t="s">
        <v>58</v>
      </c>
      <c r="M38" s="94" t="s">
        <v>59</v>
      </c>
      <c r="N38" s="101" cm="1">
        <f t="array" aca="1" ref="N38" ca="1">IF(K38="Y",ROUND(VLOOKUP(L38,INDIRECT($L$2),3,0)*INDIRECT($K$1),2),ROUND(VLOOKUP(L38,INDIRECT($L$2),3,0),2))</f>
        <v>46.2</v>
      </c>
      <c r="O38" s="70" t="str">
        <f t="shared" si="4"/>
        <v>04560C</v>
      </c>
      <c r="P38" s="119" t="str">
        <f t="shared" si="5"/>
        <v>Foreman, Carpenter</v>
      </c>
      <c r="Q38" s="122" t="str">
        <f t="shared" si="6"/>
        <v>05</v>
      </c>
      <c r="R38" s="78">
        <f t="shared" ca="1" si="7"/>
        <v>46.2</v>
      </c>
      <c r="S38" s="3"/>
    </row>
    <row r="39" spans="1:19" x14ac:dyDescent="0.25">
      <c r="A39" s="1" t="s">
        <v>60</v>
      </c>
      <c r="B39" s="2" t="s">
        <v>61</v>
      </c>
      <c r="C39" s="3">
        <v>348</v>
      </c>
      <c r="D39" s="1" t="s">
        <v>13</v>
      </c>
      <c r="E39" s="1">
        <v>2</v>
      </c>
      <c r="F39" s="1" t="s">
        <v>14</v>
      </c>
      <c r="G39" s="1">
        <v>7</v>
      </c>
      <c r="H39" s="1" t="s">
        <v>126</v>
      </c>
      <c r="I39" s="96">
        <f t="shared" ca="1" si="3"/>
        <v>52.46</v>
      </c>
      <c r="J39" s="3"/>
      <c r="K39" s="103" t="s">
        <v>141</v>
      </c>
      <c r="L39" s="103" t="s">
        <v>60</v>
      </c>
      <c r="M39" s="94" t="s">
        <v>61</v>
      </c>
      <c r="N39" s="101" cm="1">
        <f t="array" aca="1" ref="N39" ca="1">IF(K39="Y",ROUND(VLOOKUP(L39,INDIRECT($L$2),3,0)*INDIRECT($K$1),2),ROUND(VLOOKUP(L39,INDIRECT($L$2),3,0),2))</f>
        <v>52.46</v>
      </c>
      <c r="O39" s="70" t="str">
        <f t="shared" si="4"/>
        <v>04680C</v>
      </c>
      <c r="P39" s="119" t="str">
        <f t="shared" si="5"/>
        <v>Foreman, Iron Worker</v>
      </c>
      <c r="Q39" s="122" t="str">
        <f t="shared" si="6"/>
        <v>09</v>
      </c>
      <c r="R39" s="78">
        <f t="shared" ca="1" si="7"/>
        <v>52.46</v>
      </c>
      <c r="S39" s="3"/>
    </row>
    <row r="40" spans="1:19" x14ac:dyDescent="0.25">
      <c r="A40" s="1" t="s">
        <v>62</v>
      </c>
      <c r="B40" s="2" t="s">
        <v>63</v>
      </c>
      <c r="C40" s="3">
        <v>333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127</v>
      </c>
      <c r="I40" s="96">
        <f t="shared" ca="1" si="3"/>
        <v>44.91</v>
      </c>
      <c r="J40" s="3"/>
      <c r="K40" s="103" t="s">
        <v>141</v>
      </c>
      <c r="L40" s="103" t="s">
        <v>62</v>
      </c>
      <c r="M40" s="94" t="s">
        <v>63</v>
      </c>
      <c r="N40" s="101" cm="1">
        <f t="array" aca="1" ref="N40" ca="1">IF(K40="Y",ROUND(VLOOKUP(L40,INDIRECT($L$2),3,0)*INDIRECT($K$1),2),ROUND(VLOOKUP(L40,INDIRECT($L$2),3,0),2))</f>
        <v>44.91</v>
      </c>
      <c r="O40" s="70" t="str">
        <f t="shared" si="4"/>
        <v>04760C</v>
      </c>
      <c r="P40" s="119" t="str">
        <f t="shared" si="5"/>
        <v>Foreman, Painter</v>
      </c>
      <c r="Q40" s="122" t="str">
        <f t="shared" si="6"/>
        <v>03</v>
      </c>
      <c r="R40" s="78">
        <f t="shared" ca="1" si="7"/>
        <v>44.91</v>
      </c>
      <c r="S40" s="3"/>
    </row>
    <row r="41" spans="1:19" x14ac:dyDescent="0.25">
      <c r="A41" s="1" t="s">
        <v>64</v>
      </c>
      <c r="B41" s="2" t="s">
        <v>65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128</v>
      </c>
      <c r="I41" s="96">
        <f t="shared" ca="1" si="3"/>
        <v>44.91</v>
      </c>
      <c r="J41" s="3"/>
      <c r="K41" s="103" t="s">
        <v>141</v>
      </c>
      <c r="L41" s="103" t="s">
        <v>64</v>
      </c>
      <c r="M41" s="94" t="s">
        <v>65</v>
      </c>
      <c r="N41" s="101" cm="1">
        <f t="array" aca="1" ref="N41" ca="1">IF(K41="Y",ROUND(VLOOKUP(L41,INDIRECT($L$2),3,0)*INDIRECT($K$1),2),ROUND(VLOOKUP(L41,INDIRECT($L$2),3,0),2))</f>
        <v>44.91</v>
      </c>
      <c r="O41" s="70" t="str">
        <f t="shared" si="4"/>
        <v>05010C</v>
      </c>
      <c r="P41" s="119" t="str">
        <f t="shared" si="5"/>
        <v>Foreman, Painter-Traffic</v>
      </c>
      <c r="Q41" s="122" t="str">
        <f t="shared" si="6"/>
        <v>02</v>
      </c>
      <c r="R41" s="78">
        <f t="shared" ca="1" si="7"/>
        <v>44.91</v>
      </c>
      <c r="S41" s="3"/>
    </row>
    <row r="42" spans="1:19" x14ac:dyDescent="0.25">
      <c r="A42" s="1" t="s">
        <v>66</v>
      </c>
      <c r="B42" s="2" t="s">
        <v>67</v>
      </c>
      <c r="C42" s="3">
        <v>363</v>
      </c>
      <c r="D42" s="1" t="s">
        <v>13</v>
      </c>
      <c r="E42" s="1">
        <v>2</v>
      </c>
      <c r="F42" s="1" t="s">
        <v>14</v>
      </c>
      <c r="G42" s="1">
        <v>8</v>
      </c>
      <c r="H42" s="1" t="s">
        <v>129</v>
      </c>
      <c r="I42" s="96">
        <f t="shared" ca="1" si="3"/>
        <v>53.31</v>
      </c>
      <c r="J42" s="3"/>
      <c r="K42" s="103" t="s">
        <v>141</v>
      </c>
      <c r="L42" s="103" t="s">
        <v>66</v>
      </c>
      <c r="M42" s="94" t="s">
        <v>67</v>
      </c>
      <c r="N42" s="101" cm="1">
        <f t="array" aca="1" ref="N42" ca="1">IF(K42="Y",ROUND(VLOOKUP(L42,INDIRECT($L$2),3,0)*INDIRECT($K$1),2),ROUND(VLOOKUP(L42,INDIRECT($L$2),3,0),2))</f>
        <v>53.31</v>
      </c>
      <c r="O42" s="70" t="str">
        <f t="shared" si="4"/>
        <v>04940C</v>
      </c>
      <c r="P42" s="119" t="str">
        <f t="shared" si="5"/>
        <v>Foreman, Sheet Metal Worker</v>
      </c>
      <c r="Q42" s="122" t="str">
        <f t="shared" si="6"/>
        <v>14</v>
      </c>
      <c r="R42" s="78">
        <f t="shared" ca="1" si="7"/>
        <v>53.31</v>
      </c>
      <c r="S42" s="3"/>
    </row>
    <row r="43" spans="1:19" x14ac:dyDescent="0.25">
      <c r="A43" s="1" t="s">
        <v>68</v>
      </c>
      <c r="B43" s="2" t="s">
        <v>69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130</v>
      </c>
      <c r="I43" s="96">
        <f t="shared" ca="1" si="3"/>
        <v>54.8</v>
      </c>
      <c r="J43" s="18"/>
      <c r="K43" s="103" t="s">
        <v>141</v>
      </c>
      <c r="L43" s="103" t="s">
        <v>68</v>
      </c>
      <c r="M43" s="94" t="s">
        <v>69</v>
      </c>
      <c r="N43" s="101" cm="1">
        <f t="array" aca="1" ref="N43" ca="1">IF(K43="Y",ROUND(VLOOKUP(L43,INDIRECT($L$2),3,0)*INDIRECT($K$1),2),ROUND(VLOOKUP(L43,INDIRECT($L$2),3,0),2))</f>
        <v>54.8</v>
      </c>
      <c r="O43" s="70" t="str">
        <f t="shared" si="4"/>
        <v>04830C</v>
      </c>
      <c r="P43" s="119" t="str">
        <f t="shared" si="5"/>
        <v>Foreman, Pipefitter</v>
      </c>
      <c r="Q43" s="122" t="str">
        <f t="shared" si="6"/>
        <v>17</v>
      </c>
      <c r="R43" s="78">
        <f t="shared" ca="1" si="7"/>
        <v>54.8</v>
      </c>
      <c r="S43" s="3"/>
    </row>
    <row r="44" spans="1:19" x14ac:dyDescent="0.25">
      <c r="A44" s="1" t="s">
        <v>70</v>
      </c>
      <c r="B44" s="2" t="s">
        <v>71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96">
        <f t="shared" ca="1" si="3"/>
        <v>54.8</v>
      </c>
      <c r="J44" s="18"/>
      <c r="K44" s="103" t="s">
        <v>141</v>
      </c>
      <c r="L44" s="103" t="s">
        <v>70</v>
      </c>
      <c r="M44" s="94" t="s">
        <v>71</v>
      </c>
      <c r="N44" s="101" cm="1">
        <f t="array" aca="1" ref="N44" ca="1">IF(K44="Y",ROUND(VLOOKUP(L44,INDIRECT($L$2),3,0)*INDIRECT($K$1),2),ROUND(VLOOKUP(L44,INDIRECT($L$2),3,0),2))</f>
        <v>54.8</v>
      </c>
      <c r="O44" s="70" t="str">
        <f t="shared" si="4"/>
        <v>04832C</v>
      </c>
      <c r="P44" s="119" t="str">
        <f t="shared" si="5"/>
        <v>Foreman, Pipefitter/Instrumentation</v>
      </c>
      <c r="Q44" s="122" t="str">
        <f t="shared" si="6"/>
        <v>17</v>
      </c>
      <c r="R44" s="78">
        <f t="shared" ca="1" si="7"/>
        <v>54.8</v>
      </c>
      <c r="S44" s="3"/>
    </row>
    <row r="45" spans="1:19" x14ac:dyDescent="0.25">
      <c r="A45" s="1" t="s">
        <v>72</v>
      </c>
      <c r="B45" s="2" t="s">
        <v>73</v>
      </c>
      <c r="C45" s="3">
        <v>363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131</v>
      </c>
      <c r="I45" s="96">
        <f t="shared" si="3"/>
        <v>51.38</v>
      </c>
      <c r="J45" s="18"/>
      <c r="K45" s="103" t="s">
        <v>141</v>
      </c>
      <c r="L45" s="103" t="s">
        <v>72</v>
      </c>
      <c r="M45" s="94" t="s">
        <v>73</v>
      </c>
      <c r="N45" s="101">
        <v>51.38</v>
      </c>
      <c r="O45" s="70" t="str">
        <f t="shared" si="4"/>
        <v>04840C</v>
      </c>
      <c r="P45" s="119" t="str">
        <f t="shared" si="5"/>
        <v>Foreman, Plumber</v>
      </c>
      <c r="Q45" s="122" t="str">
        <f t="shared" si="6"/>
        <v>13</v>
      </c>
      <c r="R45" s="78">
        <f t="shared" si="7"/>
        <v>51.38</v>
      </c>
      <c r="S45" s="3"/>
    </row>
    <row r="46" spans="1:19" x14ac:dyDescent="0.25">
      <c r="A46" s="1" t="s">
        <v>74</v>
      </c>
      <c r="B46" s="2" t="s">
        <v>75</v>
      </c>
      <c r="C46" s="3">
        <v>363</v>
      </c>
      <c r="D46" s="1" t="s">
        <v>13</v>
      </c>
      <c r="E46" s="1">
        <v>2</v>
      </c>
      <c r="F46" s="1" t="s">
        <v>14</v>
      </c>
      <c r="G46" s="1">
        <v>8</v>
      </c>
      <c r="H46" s="1" t="s">
        <v>131</v>
      </c>
      <c r="I46" s="96">
        <f t="shared" si="3"/>
        <v>51.38</v>
      </c>
      <c r="J46" s="18"/>
      <c r="K46" s="103" t="s">
        <v>141</v>
      </c>
      <c r="L46" s="103" t="s">
        <v>74</v>
      </c>
      <c r="M46" s="94" t="s">
        <v>75</v>
      </c>
      <c r="N46" s="101">
        <v>51.38</v>
      </c>
      <c r="O46" s="70" t="str">
        <f t="shared" si="4"/>
        <v>04860C</v>
      </c>
      <c r="P46" s="119" t="str">
        <f t="shared" si="5"/>
        <v>Foreman, Plumber/Welder</v>
      </c>
      <c r="Q46" s="122" t="str">
        <f t="shared" si="6"/>
        <v>13</v>
      </c>
      <c r="R46" s="78">
        <f t="shared" si="7"/>
        <v>51.38</v>
      </c>
      <c r="S46" s="3"/>
    </row>
    <row r="47" spans="1:19" x14ac:dyDescent="0.25">
      <c r="A47" s="1" t="s">
        <v>76</v>
      </c>
      <c r="B47" s="2" t="s">
        <v>77</v>
      </c>
      <c r="C47" s="3">
        <v>363</v>
      </c>
      <c r="D47" s="1" t="s">
        <v>13</v>
      </c>
      <c r="E47" s="1">
        <v>2</v>
      </c>
      <c r="F47" s="1" t="s">
        <v>14</v>
      </c>
      <c r="G47" s="1">
        <v>8</v>
      </c>
      <c r="H47" s="1" t="s">
        <v>132</v>
      </c>
      <c r="I47" s="96">
        <f t="shared" si="3"/>
        <v>52.86</v>
      </c>
      <c r="J47" s="18"/>
      <c r="K47" s="98" t="s">
        <v>141</v>
      </c>
      <c r="L47" s="103" t="s">
        <v>76</v>
      </c>
      <c r="M47" s="94" t="s">
        <v>77</v>
      </c>
      <c r="N47" s="101">
        <v>52.86</v>
      </c>
      <c r="O47" s="70" t="str">
        <f t="shared" si="4"/>
        <v>04850C</v>
      </c>
      <c r="P47" s="119" t="str">
        <f t="shared" si="5"/>
        <v>Foreman, Plumber Master in charge</v>
      </c>
      <c r="Q47" s="122" t="str">
        <f t="shared" si="6"/>
        <v>20</v>
      </c>
      <c r="R47" s="78">
        <f t="shared" si="7"/>
        <v>52.86</v>
      </c>
      <c r="S47" s="3"/>
    </row>
    <row r="48" spans="1:19" x14ac:dyDescent="0.25">
      <c r="B48" s="124" t="str">
        <f>B33</f>
        <v>For Plumbers' participation in the 'Twin City Pipe Trades Pension Trust,' $2.33 per hour has been removed from the hourly rate shown above.</v>
      </c>
      <c r="J48" s="7"/>
      <c r="K48" s="99"/>
      <c r="L48" s="109"/>
    </row>
    <row r="49" spans="1:22" s="7" customFormat="1" x14ac:dyDescent="0.25">
      <c r="A49" s="1"/>
      <c r="B49" s="2"/>
      <c r="C49" s="3"/>
      <c r="D49" s="1"/>
      <c r="E49" s="1"/>
      <c r="F49" s="1"/>
      <c r="G49" s="1"/>
      <c r="H49" s="1"/>
      <c r="I49" s="4"/>
      <c r="K49" s="99"/>
      <c r="L49" s="109"/>
      <c r="M49" s="105"/>
      <c r="N49" s="99"/>
      <c r="O49" s="70"/>
      <c r="P49" s="119"/>
      <c r="Q49" s="65"/>
      <c r="R49" s="65"/>
    </row>
    <row r="50" spans="1:22" s="7" customFormat="1" x14ac:dyDescent="0.25">
      <c r="A50" s="2" t="s">
        <v>78</v>
      </c>
      <c r="C50" s="3"/>
      <c r="D50" s="1"/>
      <c r="E50" s="1"/>
      <c r="F50" s="1"/>
      <c r="G50" s="1"/>
      <c r="H50" s="1"/>
      <c r="I50" s="4"/>
      <c r="J50" s="1"/>
      <c r="K50" s="103"/>
      <c r="L50" s="103"/>
      <c r="M50" s="105"/>
      <c r="N50" s="99"/>
      <c r="O50" s="70"/>
      <c r="P50" s="119"/>
      <c r="Q50" s="65"/>
      <c r="R50" s="65"/>
    </row>
    <row r="51" spans="1:22" s="7" customFormat="1" x14ac:dyDescent="0.25">
      <c r="A51" s="2" t="s">
        <v>79</v>
      </c>
      <c r="C51" s="3"/>
      <c r="D51" s="1"/>
      <c r="E51" s="1"/>
      <c r="F51" s="1"/>
      <c r="G51" s="1"/>
      <c r="H51" s="1"/>
      <c r="I51" s="4"/>
      <c r="J51" s="15"/>
      <c r="K51" s="109"/>
      <c r="L51" s="110"/>
      <c r="M51" s="105"/>
      <c r="N51" s="99"/>
      <c r="O51" s="70"/>
      <c r="P51" s="119"/>
      <c r="Q51" s="65"/>
      <c r="R51" s="65"/>
    </row>
    <row r="52" spans="1:22" s="7" customFormat="1" x14ac:dyDescent="0.25">
      <c r="A52" s="1"/>
      <c r="B52" s="2"/>
      <c r="C52" s="3"/>
      <c r="D52" s="1"/>
      <c r="E52" s="1"/>
      <c r="F52" s="1"/>
      <c r="G52" s="1"/>
      <c r="H52" s="1"/>
      <c r="I52" s="4"/>
      <c r="J52" s="15"/>
      <c r="K52" s="109"/>
      <c r="L52" s="110"/>
      <c r="M52" s="105"/>
      <c r="N52" s="99"/>
      <c r="O52" s="70"/>
      <c r="P52" s="119"/>
      <c r="Q52" s="65"/>
      <c r="R52" s="65"/>
    </row>
    <row r="53" spans="1:22" s="7" customFormat="1" x14ac:dyDescent="0.25">
      <c r="A53" s="19" t="s">
        <v>86</v>
      </c>
      <c r="B53" s="20"/>
      <c r="C53" s="3"/>
      <c r="E53" s="20"/>
      <c r="F53" s="21"/>
      <c r="G53" s="1"/>
      <c r="H53" s="1"/>
      <c r="I53" s="4"/>
      <c r="J53" s="1"/>
      <c r="K53" s="103"/>
      <c r="L53" s="103"/>
      <c r="M53" s="105"/>
      <c r="N53" s="99"/>
      <c r="O53" s="70"/>
      <c r="P53" s="119"/>
      <c r="Q53" s="65"/>
      <c r="R53" s="65"/>
    </row>
    <row r="54" spans="1:22" s="7" customFormat="1" x14ac:dyDescent="0.25">
      <c r="A54" s="19" t="s">
        <v>87</v>
      </c>
      <c r="B54" s="20"/>
      <c r="C54" s="3"/>
      <c r="E54" s="20"/>
      <c r="F54" s="21"/>
      <c r="G54" s="1"/>
      <c r="H54" s="1"/>
      <c r="I54" s="4"/>
      <c r="J54" s="1"/>
      <c r="K54" s="103"/>
      <c r="L54" s="103" t="s">
        <v>113</v>
      </c>
      <c r="M54" s="105"/>
      <c r="N54" s="99"/>
      <c r="O54" s="70" t="s">
        <v>113</v>
      </c>
      <c r="P54" s="119"/>
      <c r="Q54" s="65"/>
      <c r="R54" s="65"/>
      <c r="T54" s="3"/>
      <c r="U54" s="3"/>
      <c r="V54" s="3"/>
    </row>
    <row r="55" spans="1:22" s="7" customFormat="1" x14ac:dyDescent="0.25">
      <c r="A55" s="22">
        <f ca="1">N55</f>
        <v>0.23200000000000001</v>
      </c>
      <c r="B55" s="2" t="s">
        <v>82</v>
      </c>
      <c r="C55" s="3"/>
      <c r="D55" s="19"/>
      <c r="E55" s="1"/>
      <c r="F55" s="1"/>
      <c r="G55" s="1"/>
      <c r="H55" s="1"/>
      <c r="I55" s="4"/>
      <c r="J55" s="1"/>
      <c r="K55" s="103" t="s">
        <v>141</v>
      </c>
      <c r="L55" s="116" t="s">
        <v>97</v>
      </c>
      <c r="M55" s="105" t="s">
        <v>97</v>
      </c>
      <c r="N55" s="102" cm="1">
        <f t="array" aca="1" ref="N55" ca="1">IF(K55="Y",ROUND(VLOOKUP(L55,INDIRECT($L$2),3,0)*INDIRECT($K$1),3),ROUND(VLOOKUP(L55,INDIRECT($L$2),3,0),3))</f>
        <v>0.23200000000000001</v>
      </c>
      <c r="O55" s="70" t="str">
        <f>L55</f>
        <v>10th Year</v>
      </c>
      <c r="P55" s="119"/>
      <c r="Q55" s="65"/>
      <c r="R55" s="84">
        <f ca="1">N55</f>
        <v>0.23200000000000001</v>
      </c>
      <c r="T55" s="3"/>
      <c r="U55" s="3"/>
      <c r="V55" s="3"/>
    </row>
    <row r="56" spans="1:22" s="7" customFormat="1" x14ac:dyDescent="0.25">
      <c r="A56" s="22">
        <f t="shared" ref="A56:A58" ca="1" si="8">N56</f>
        <v>0.34699999999999998</v>
      </c>
      <c r="B56" s="2" t="s">
        <v>83</v>
      </c>
      <c r="C56" s="3"/>
      <c r="D56" s="19"/>
      <c r="G56" s="1"/>
      <c r="H56" s="1"/>
      <c r="I56" s="4"/>
      <c r="J56" s="1"/>
      <c r="K56" s="103" t="s">
        <v>141</v>
      </c>
      <c r="L56" s="116" t="s">
        <v>98</v>
      </c>
      <c r="M56" s="105" t="s">
        <v>98</v>
      </c>
      <c r="N56" s="102" cm="1">
        <f t="array" aca="1" ref="N56" ca="1">IF(K56="Y",ROUND(VLOOKUP(L56,INDIRECT($L$2),3,0)*INDIRECT($K$1),3),ROUND(VLOOKUP(L56,INDIRECT($L$2),3,0),3))</f>
        <v>0.34699999999999998</v>
      </c>
      <c r="O56" s="70" t="str">
        <f t="shared" ref="O56:O58" si="9">L56</f>
        <v>15th Year</v>
      </c>
      <c r="P56" s="119"/>
      <c r="Q56" s="65"/>
      <c r="R56" s="84">
        <f t="shared" ref="R56:R58" ca="1" si="10">N56</f>
        <v>0.34699999999999998</v>
      </c>
    </row>
    <row r="57" spans="1:22" s="7" customFormat="1" x14ac:dyDescent="0.25">
      <c r="A57" s="22">
        <f t="shared" ca="1" si="8"/>
        <v>0.57899999999999996</v>
      </c>
      <c r="B57" s="2" t="s">
        <v>84</v>
      </c>
      <c r="C57" s="3"/>
      <c r="D57" s="19"/>
      <c r="G57" s="1"/>
      <c r="H57" s="1"/>
      <c r="I57" s="4"/>
      <c r="J57" s="1"/>
      <c r="K57" s="103" t="s">
        <v>141</v>
      </c>
      <c r="L57" s="116" t="s">
        <v>99</v>
      </c>
      <c r="M57" s="105" t="s">
        <v>99</v>
      </c>
      <c r="N57" s="102" cm="1">
        <f t="array" aca="1" ref="N57" ca="1">IF(K57="Y",ROUND(VLOOKUP(L57,INDIRECT($L$2),3,0)*INDIRECT($K$1),3),ROUND(VLOOKUP(L57,INDIRECT($L$2),3,0),3))</f>
        <v>0.57899999999999996</v>
      </c>
      <c r="O57" s="70" t="str">
        <f t="shared" si="9"/>
        <v>20th Year</v>
      </c>
      <c r="P57" s="119"/>
      <c r="Q57" s="65"/>
      <c r="R57" s="84">
        <f t="shared" ca="1" si="10"/>
        <v>0.57899999999999996</v>
      </c>
    </row>
    <row r="58" spans="1:22" s="7" customFormat="1" x14ac:dyDescent="0.25">
      <c r="A58" s="22">
        <f t="shared" ca="1" si="8"/>
        <v>0.69599999999999995</v>
      </c>
      <c r="B58" s="2" t="s">
        <v>85</v>
      </c>
      <c r="C58" s="3"/>
      <c r="D58" s="19"/>
      <c r="E58" s="1"/>
      <c r="F58" s="1"/>
      <c r="G58" s="1"/>
      <c r="H58" s="1"/>
      <c r="I58" s="4"/>
      <c r="J58" s="1"/>
      <c r="K58" s="103" t="s">
        <v>141</v>
      </c>
      <c r="L58" s="116" t="s">
        <v>100</v>
      </c>
      <c r="M58" s="105" t="s">
        <v>100</v>
      </c>
      <c r="N58" s="102" cm="1">
        <f t="array" aca="1" ref="N58" ca="1">IF(K58="Y",ROUND(VLOOKUP(L58,INDIRECT($L$2),3,0)*INDIRECT($K$1),3),ROUND(VLOOKUP(L58,INDIRECT($L$2),3,0),3))</f>
        <v>0.69599999999999995</v>
      </c>
      <c r="O58" s="70" t="str">
        <f t="shared" si="9"/>
        <v>25th Year</v>
      </c>
      <c r="P58" s="119"/>
      <c r="Q58" s="65"/>
      <c r="R58" s="84">
        <f t="shared" ca="1" si="10"/>
        <v>0.69599999999999995</v>
      </c>
      <c r="T58" s="3"/>
      <c r="U58" s="3"/>
      <c r="V58" s="3"/>
    </row>
    <row r="60" spans="1:22" x14ac:dyDescent="0.25">
      <c r="L60" s="103" t="s">
        <v>152</v>
      </c>
      <c r="M60" s="105" t="s">
        <v>153</v>
      </c>
      <c r="N60" s="99" t="s">
        <v>154</v>
      </c>
      <c r="O60" s="70" t="s">
        <v>152</v>
      </c>
      <c r="P60" s="119" t="s">
        <v>153</v>
      </c>
      <c r="R60" s="65" t="s">
        <v>154</v>
      </c>
    </row>
    <row r="61" spans="1:22" s="7" customFormat="1" x14ac:dyDescent="0.25">
      <c r="A61" s="1"/>
      <c r="B61" s="2"/>
      <c r="C61" s="3"/>
      <c r="D61" s="1"/>
      <c r="E61" s="1"/>
      <c r="F61" s="1"/>
      <c r="G61" s="1"/>
      <c r="H61" s="1"/>
      <c r="I61" s="4"/>
      <c r="J61" s="1"/>
      <c r="K61" s="103" t="s">
        <v>13</v>
      </c>
      <c r="L61" s="117" t="s">
        <v>101</v>
      </c>
      <c r="M61" s="118" t="s">
        <v>107</v>
      </c>
      <c r="N61" s="102" cm="1">
        <f t="array" aca="1" ref="N61" ca="1">IF(K61="Y",ROUND(VLOOKUP(L61,INDIRECT($L$2),3,0)*INDIRECT($K$1),3),ROUND(VLOOKUP(L61,INDIRECT($L$2),3,0),3))</f>
        <v>40</v>
      </c>
      <c r="O61" s="70" t="str">
        <f>L61</f>
        <v>CBTCDY</v>
      </c>
      <c r="P61" s="119" t="str">
        <f>M61</f>
        <v>TL-On call by the day-CBT</v>
      </c>
      <c r="Q61" s="65"/>
      <c r="R61" s="84">
        <f ca="1">N61</f>
        <v>40</v>
      </c>
      <c r="T61" s="3"/>
      <c r="U61" s="3"/>
      <c r="V61" s="3"/>
    </row>
    <row r="62" spans="1:22" s="7" customFormat="1" x14ac:dyDescent="0.25">
      <c r="A62" s="1"/>
      <c r="B62" s="2"/>
      <c r="C62" s="3"/>
      <c r="D62" s="1"/>
      <c r="E62" s="1"/>
      <c r="F62" s="1"/>
      <c r="G62" s="1"/>
      <c r="H62" s="1"/>
      <c r="I62" s="4"/>
      <c r="J62" s="1"/>
      <c r="K62" s="103" t="s">
        <v>13</v>
      </c>
      <c r="L62" s="117" t="s">
        <v>102</v>
      </c>
      <c r="M62" s="118" t="s">
        <v>108</v>
      </c>
      <c r="N62" s="102" cm="1">
        <f t="array" aca="1" ref="N62" ca="1">IF(K62="Y",ROUND(VLOOKUP(L62,INDIRECT($L$2),3,0)*INDIRECT($K$1),3),ROUND(VLOOKUP(L62,INDIRECT($L$2),3,0),3))</f>
        <v>50</v>
      </c>
      <c r="O62" s="70" t="str">
        <f t="shared" ref="O62:O66" si="11">L62</f>
        <v>CBTCWE</v>
      </c>
      <c r="P62" s="119" t="str">
        <f t="shared" ref="P62:P66" si="12">M62</f>
        <v>TL-On call day (weekend)-CBT</v>
      </c>
      <c r="Q62" s="65"/>
      <c r="R62" s="84">
        <f t="shared" ref="R62:R66" ca="1" si="13">N62</f>
        <v>50</v>
      </c>
      <c r="T62" s="3"/>
      <c r="U62" s="3"/>
      <c r="V62" s="3"/>
    </row>
    <row r="63" spans="1:22" s="7" customFormat="1" x14ac:dyDescent="0.25">
      <c r="A63" s="1"/>
      <c r="B63" s="2"/>
      <c r="C63" s="3"/>
      <c r="D63" s="1"/>
      <c r="E63" s="1"/>
      <c r="F63" s="1"/>
      <c r="G63" s="1"/>
      <c r="H63" s="1"/>
      <c r="I63" s="4"/>
      <c r="J63" s="1"/>
      <c r="K63" s="103" t="s">
        <v>141</v>
      </c>
      <c r="L63" s="117" t="s">
        <v>103</v>
      </c>
      <c r="M63" s="118" t="s">
        <v>109</v>
      </c>
      <c r="N63" s="102" cm="1">
        <f t="array" aca="1" ref="N63" ca="1">IF(K63="Y",ROUND(VLOOKUP(L63,INDIRECT($L$2),3,0)*INDIRECT($K$1),3),ROUND(VLOOKUP(L63,INDIRECT($L$2),3,0),3))</f>
        <v>0.82799999999999996</v>
      </c>
      <c r="O63" s="70" t="str">
        <f t="shared" si="11"/>
        <v>CBTPMS</v>
      </c>
      <c r="P63" s="119" t="str">
        <f t="shared" si="12"/>
        <v>TL-Painter Miscellaneous-CBT</v>
      </c>
      <c r="Q63" s="65"/>
      <c r="R63" s="84">
        <f t="shared" ca="1" si="13"/>
        <v>0.82799999999999996</v>
      </c>
      <c r="T63" s="3"/>
      <c r="U63" s="3"/>
      <c r="V63" s="3"/>
    </row>
    <row r="64" spans="1:22" s="7" customFormat="1" x14ac:dyDescent="0.25">
      <c r="A64" s="1"/>
      <c r="B64" s="2"/>
      <c r="C64" s="3"/>
      <c r="D64" s="1"/>
      <c r="E64" s="1"/>
      <c r="F64" s="1"/>
      <c r="G64" s="1"/>
      <c r="H64" s="1"/>
      <c r="I64" s="4"/>
      <c r="J64" s="1"/>
      <c r="K64" s="103" t="s">
        <v>141</v>
      </c>
      <c r="L64" s="117" t="s">
        <v>104</v>
      </c>
      <c r="M64" s="118" t="s">
        <v>110</v>
      </c>
      <c r="N64" s="102" cm="1">
        <f t="array" aca="1" ref="N64" ca="1">IF(K64="Y",ROUND(VLOOKUP(L64,INDIRECT($L$2),3,0)*INDIRECT($K$1),3),ROUND(VLOOKUP(L64,INDIRECT($L$2),3,0),3))</f>
        <v>0.82799999999999996</v>
      </c>
      <c r="O64" s="70" t="str">
        <f t="shared" si="11"/>
        <v>CBTSPP</v>
      </c>
      <c r="P64" s="119" t="str">
        <f t="shared" si="12"/>
        <v>TL-Spray Painting-CBT</v>
      </c>
      <c r="Q64" s="65"/>
      <c r="R64" s="84">
        <f t="shared" ca="1" si="13"/>
        <v>0.82799999999999996</v>
      </c>
      <c r="T64" s="3"/>
      <c r="U64" s="3"/>
      <c r="V64" s="3"/>
    </row>
    <row r="65" spans="1:22" s="7" customFormat="1" x14ac:dyDescent="0.25">
      <c r="A65" s="1"/>
      <c r="B65" s="2"/>
      <c r="C65" s="3"/>
      <c r="D65" s="1"/>
      <c r="E65" s="1"/>
      <c r="F65" s="1"/>
      <c r="G65" s="1"/>
      <c r="H65" s="1"/>
      <c r="I65" s="4"/>
      <c r="J65" s="1"/>
      <c r="K65" s="103" t="s">
        <v>141</v>
      </c>
      <c r="L65" s="117" t="s">
        <v>105</v>
      </c>
      <c r="M65" s="118" t="s">
        <v>111</v>
      </c>
      <c r="N65" s="102" cm="1">
        <f t="array" aca="1" ref="N65" ca="1">IF(K65="Y",ROUND(VLOOKUP(L65,INDIRECT($L$2),3,0)*INDIRECT($K$1),3),ROUND(VLOOKUP(L65,INDIRECT($L$2),3,0),3))</f>
        <v>0.71799999999999997</v>
      </c>
      <c r="O65" s="70" t="str">
        <f t="shared" si="11"/>
        <v>CBTSWS</v>
      </c>
      <c r="P65" s="119" t="str">
        <f t="shared" si="12"/>
        <v>TL-Swing Stage Premium-CBT</v>
      </c>
      <c r="Q65" s="65"/>
      <c r="R65" s="84">
        <f t="shared" ca="1" si="13"/>
        <v>0.71799999999999997</v>
      </c>
      <c r="T65" s="3"/>
      <c r="U65" s="3"/>
      <c r="V65" s="3"/>
    </row>
    <row r="66" spans="1:22" s="7" customFormat="1" x14ac:dyDescent="0.25">
      <c r="A66" s="1"/>
      <c r="B66" s="2"/>
      <c r="C66" s="3"/>
      <c r="D66" s="1"/>
      <c r="E66" s="1"/>
      <c r="F66" s="1"/>
      <c r="G66" s="1"/>
      <c r="H66" s="1"/>
      <c r="I66" s="4"/>
      <c r="J66" s="1"/>
      <c r="K66" s="103" t="s">
        <v>141</v>
      </c>
      <c r="L66" s="117" t="s">
        <v>106</v>
      </c>
      <c r="M66" s="118" t="s">
        <v>112</v>
      </c>
      <c r="N66" s="102" cm="1">
        <f t="array" aca="1" ref="N66" ca="1">IF(K66="Y",ROUND(VLOOKUP(L66,INDIRECT($L$2),3,0)*INDIRECT($K$1),3),ROUND(VLOOKUP(L66,INDIRECT($L$2),3,0),3))</f>
        <v>0.27700000000000002</v>
      </c>
      <c r="O66" s="70" t="str">
        <f t="shared" si="11"/>
        <v>CBTTRM</v>
      </c>
      <c r="P66" s="119" t="str">
        <f t="shared" si="12"/>
        <v>TL-Treated Materials Prem-CBT</v>
      </c>
      <c r="Q66" s="65"/>
      <c r="R66" s="84">
        <f t="shared" ca="1" si="13"/>
        <v>0.27700000000000002</v>
      </c>
      <c r="T66" s="3"/>
      <c r="U66" s="3"/>
      <c r="V66" s="3"/>
    </row>
    <row r="67" spans="1:22" s="7" customFormat="1" x14ac:dyDescent="0.25">
      <c r="A67" s="1"/>
      <c r="B67" s="2"/>
      <c r="C67" s="3"/>
      <c r="D67" s="1"/>
      <c r="E67" s="1"/>
      <c r="F67" s="1"/>
      <c r="G67" s="1"/>
      <c r="H67" s="1"/>
      <c r="I67" s="4"/>
      <c r="J67" s="1"/>
      <c r="K67" s="103"/>
      <c r="L67" s="103"/>
      <c r="M67" s="105"/>
      <c r="N67" s="99"/>
      <c r="O67" s="70"/>
      <c r="P67" s="119"/>
      <c r="Q67" s="65"/>
      <c r="R67" s="65"/>
    </row>
    <row r="68" spans="1:22" s="7" customFormat="1" x14ac:dyDescent="0.25">
      <c r="A68" s="1"/>
      <c r="B68" s="2"/>
      <c r="C68" s="3"/>
      <c r="D68" s="1"/>
      <c r="E68" s="1"/>
      <c r="F68" s="1"/>
      <c r="G68" s="1"/>
      <c r="H68" s="1"/>
      <c r="I68" s="4"/>
      <c r="J68" s="1"/>
      <c r="K68" s="103"/>
      <c r="L68" s="103"/>
      <c r="M68" s="105" t="s">
        <v>144</v>
      </c>
      <c r="N68" s="101">
        <v>2.33</v>
      </c>
      <c r="O68" s="70"/>
      <c r="P68" s="119"/>
      <c r="Q68" s="65"/>
      <c r="R68" s="65"/>
    </row>
    <row r="69" spans="1:22" s="7" customFormat="1" x14ac:dyDescent="0.25">
      <c r="A69" s="1"/>
      <c r="B69" s="2"/>
      <c r="C69" s="3"/>
      <c r="D69" s="1"/>
      <c r="E69" s="1"/>
      <c r="F69" s="1"/>
      <c r="G69" s="1"/>
      <c r="H69" s="1"/>
      <c r="I69" s="4"/>
      <c r="J69" s="1"/>
      <c r="K69" s="103"/>
      <c r="L69" s="103"/>
      <c r="M69" s="105"/>
      <c r="N69" s="99"/>
      <c r="O69" s="70"/>
      <c r="P69" s="119"/>
      <c r="Q69" s="65"/>
      <c r="R69" s="65"/>
    </row>
    <row r="70" spans="1:22" s="7" customFormat="1" x14ac:dyDescent="0.25">
      <c r="A70" s="1"/>
      <c r="B70" s="2"/>
      <c r="C70" s="3"/>
      <c r="D70" s="1"/>
      <c r="E70" s="1"/>
      <c r="F70" s="1"/>
      <c r="G70" s="1"/>
      <c r="H70" s="1"/>
      <c r="I70" s="4"/>
      <c r="J70" s="1"/>
      <c r="K70" s="103"/>
      <c r="L70" s="103"/>
      <c r="M70" s="105"/>
      <c r="N70" s="99"/>
      <c r="O70" s="70"/>
      <c r="P70" s="119"/>
      <c r="Q70" s="65"/>
      <c r="R70" s="65"/>
    </row>
    <row r="71" spans="1:22" s="7" customFormat="1" x14ac:dyDescent="0.25">
      <c r="A71" s="1"/>
      <c r="B71" s="2"/>
      <c r="C71" s="3"/>
      <c r="D71" s="1"/>
      <c r="E71" s="1"/>
      <c r="F71" s="1"/>
      <c r="G71" s="1"/>
      <c r="H71" s="1"/>
      <c r="I71" s="4"/>
      <c r="J71" s="1"/>
      <c r="K71" s="103"/>
      <c r="L71" s="103"/>
      <c r="M71" s="105"/>
      <c r="N71" s="99"/>
      <c r="O71" s="70"/>
      <c r="P71" s="119"/>
      <c r="Q71" s="65"/>
      <c r="R71" s="65"/>
    </row>
    <row r="72" spans="1:22" s="7" customFormat="1" x14ac:dyDescent="0.25">
      <c r="A72" s="1"/>
      <c r="B72" s="2"/>
      <c r="C72" s="3"/>
      <c r="D72" s="1"/>
      <c r="E72" s="1"/>
      <c r="F72" s="1"/>
      <c r="G72" s="1"/>
      <c r="H72" s="1"/>
      <c r="I72" s="4"/>
      <c r="J72" s="1"/>
      <c r="K72" s="103"/>
      <c r="L72" s="103"/>
      <c r="M72" s="105"/>
      <c r="N72" s="99"/>
      <c r="O72" s="70"/>
      <c r="P72" s="119"/>
      <c r="Q72" s="65"/>
      <c r="R72" s="65"/>
    </row>
    <row r="73" spans="1:22" s="7" customFormat="1" x14ac:dyDescent="0.25">
      <c r="A73" s="1"/>
      <c r="B73" s="2"/>
      <c r="C73" s="3"/>
      <c r="D73" s="1"/>
      <c r="E73" s="1"/>
      <c r="F73" s="1"/>
      <c r="G73" s="1"/>
      <c r="H73" s="1"/>
      <c r="I73" s="4"/>
      <c r="J73" s="1"/>
      <c r="K73" s="103"/>
      <c r="L73" s="103"/>
      <c r="M73" s="105"/>
      <c r="N73" s="99"/>
      <c r="O73" s="70"/>
      <c r="P73" s="119"/>
      <c r="Q73" s="65"/>
      <c r="R73" s="65"/>
    </row>
    <row r="74" spans="1:22" s="7" customFormat="1" x14ac:dyDescent="0.25">
      <c r="A74" s="1"/>
      <c r="B74" s="2"/>
      <c r="C74" s="3"/>
      <c r="D74" s="1"/>
      <c r="E74" s="1"/>
      <c r="F74" s="1"/>
      <c r="G74" s="1"/>
      <c r="H74" s="1"/>
      <c r="I74" s="4"/>
      <c r="J74" s="1"/>
      <c r="K74" s="103"/>
      <c r="L74" s="103"/>
      <c r="M74" s="105"/>
      <c r="N74" s="99"/>
      <c r="O74" s="70"/>
      <c r="P74" s="119"/>
      <c r="Q74" s="65"/>
      <c r="R74" s="65"/>
    </row>
    <row r="75" spans="1:22" s="7" customFormat="1" x14ac:dyDescent="0.25">
      <c r="A75" s="1"/>
      <c r="B75" s="2"/>
      <c r="C75" s="3"/>
      <c r="D75" s="1"/>
      <c r="E75" s="1"/>
      <c r="F75" s="1"/>
      <c r="G75" s="1"/>
      <c r="H75" s="1"/>
      <c r="I75" s="4"/>
      <c r="J75" s="1"/>
      <c r="K75" s="103"/>
      <c r="L75" s="103"/>
      <c r="M75" s="105"/>
      <c r="N75" s="99"/>
      <c r="O75" s="70"/>
      <c r="P75" s="119"/>
      <c r="Q75" s="65"/>
      <c r="R75" s="65"/>
    </row>
    <row r="76" spans="1:22" s="7" customFormat="1" x14ac:dyDescent="0.25">
      <c r="A76" s="1"/>
      <c r="B76" s="2"/>
      <c r="C76" s="3"/>
      <c r="D76" s="1"/>
      <c r="E76" s="1"/>
      <c r="F76" s="1"/>
      <c r="G76" s="1"/>
      <c r="H76" s="1"/>
      <c r="I76" s="4"/>
      <c r="J76" s="1"/>
      <c r="K76" s="103"/>
      <c r="L76" s="103"/>
      <c r="M76" s="105"/>
      <c r="N76" s="99"/>
      <c r="O76" s="70"/>
      <c r="P76" s="119"/>
      <c r="Q76" s="65"/>
      <c r="R76" s="65"/>
    </row>
    <row r="77" spans="1:22" s="7" customFormat="1" x14ac:dyDescent="0.25">
      <c r="A77" s="1"/>
      <c r="B77" s="2"/>
      <c r="C77" s="3"/>
      <c r="D77" s="1"/>
      <c r="E77" s="1"/>
      <c r="F77" s="1"/>
      <c r="G77" s="1"/>
      <c r="H77" s="1"/>
      <c r="I77" s="4"/>
      <c r="J77" s="1"/>
      <c r="K77" s="103"/>
      <c r="L77" s="103"/>
      <c r="M77" s="105"/>
      <c r="N77" s="99"/>
      <c r="O77" s="70"/>
      <c r="P77" s="119"/>
      <c r="Q77" s="65"/>
      <c r="R77" s="65"/>
    </row>
    <row r="78" spans="1:22" s="7" customFormat="1" x14ac:dyDescent="0.25">
      <c r="A78" s="1"/>
      <c r="B78" s="2"/>
      <c r="C78" s="3"/>
      <c r="D78" s="1"/>
      <c r="E78" s="1"/>
      <c r="F78" s="1"/>
      <c r="G78" s="1"/>
      <c r="H78" s="1"/>
      <c r="I78" s="4"/>
      <c r="J78" s="1"/>
      <c r="K78" s="103"/>
      <c r="L78" s="103"/>
      <c r="M78" s="105"/>
      <c r="N78" s="99"/>
      <c r="O78" s="70"/>
      <c r="P78" s="119"/>
      <c r="Q78" s="65"/>
      <c r="R78" s="65"/>
    </row>
    <row r="79" spans="1:22" s="7" customFormat="1" x14ac:dyDescent="0.25">
      <c r="A79" s="1"/>
      <c r="B79" s="2"/>
      <c r="C79" s="3"/>
      <c r="D79" s="1"/>
      <c r="E79" s="1"/>
      <c r="F79" s="1"/>
      <c r="G79" s="1"/>
      <c r="H79" s="1"/>
      <c r="I79" s="4"/>
      <c r="J79" s="1"/>
      <c r="K79" s="103"/>
      <c r="L79" s="103"/>
      <c r="M79" s="105"/>
      <c r="N79" s="99"/>
      <c r="O79" s="70"/>
      <c r="P79" s="119"/>
      <c r="Q79" s="65"/>
      <c r="R79" s="65"/>
    </row>
    <row r="80" spans="1:22" s="7" customFormat="1" x14ac:dyDescent="0.25">
      <c r="A80" s="1"/>
      <c r="B80" s="2"/>
      <c r="C80" s="3"/>
      <c r="D80" s="1"/>
      <c r="E80" s="1"/>
      <c r="F80" s="1"/>
      <c r="G80" s="1"/>
      <c r="H80" s="1"/>
      <c r="I80" s="4"/>
      <c r="J80" s="1"/>
      <c r="K80" s="103"/>
      <c r="L80" s="103"/>
      <c r="M80" s="105"/>
      <c r="N80" s="99"/>
      <c r="O80" s="70"/>
      <c r="P80" s="119"/>
      <c r="Q80" s="65"/>
      <c r="R80" s="65"/>
    </row>
    <row r="81" spans="1:18" s="7" customFormat="1" x14ac:dyDescent="0.25">
      <c r="A81" s="1"/>
      <c r="B81" s="2"/>
      <c r="C81" s="3"/>
      <c r="D81" s="1"/>
      <c r="E81" s="1"/>
      <c r="F81" s="1"/>
      <c r="G81" s="1"/>
      <c r="H81" s="1"/>
      <c r="I81" s="4"/>
      <c r="J81" s="1"/>
      <c r="K81" s="103"/>
      <c r="L81" s="103"/>
      <c r="M81" s="105"/>
      <c r="N81" s="99"/>
      <c r="O81" s="70"/>
      <c r="P81" s="119"/>
      <c r="Q81" s="65"/>
      <c r="R81" s="65"/>
    </row>
    <row r="82" spans="1:18" s="7" customFormat="1" x14ac:dyDescent="0.25">
      <c r="A82" s="1"/>
      <c r="B82" s="2"/>
      <c r="C82" s="3"/>
      <c r="D82" s="1"/>
      <c r="E82" s="1"/>
      <c r="F82" s="1"/>
      <c r="G82" s="1"/>
      <c r="H82" s="1"/>
      <c r="I82" s="4"/>
      <c r="J82" s="1"/>
      <c r="K82" s="103"/>
      <c r="L82" s="103"/>
      <c r="M82" s="105"/>
      <c r="N82" s="99"/>
      <c r="O82" s="70"/>
      <c r="P82" s="119"/>
      <c r="Q82" s="65"/>
      <c r="R82" s="65"/>
    </row>
    <row r="83" spans="1:18" s="7" customFormat="1" x14ac:dyDescent="0.25">
      <c r="A83" s="1"/>
      <c r="B83" s="2"/>
      <c r="C83" s="3"/>
      <c r="D83" s="1"/>
      <c r="E83" s="1"/>
      <c r="F83" s="1"/>
      <c r="G83" s="1"/>
      <c r="H83" s="1"/>
      <c r="I83" s="4"/>
      <c r="J83" s="1"/>
      <c r="K83" s="103"/>
      <c r="L83" s="103"/>
      <c r="M83" s="105"/>
      <c r="N83" s="99"/>
      <c r="O83" s="70"/>
      <c r="P83" s="119"/>
      <c r="Q83" s="65"/>
      <c r="R83" s="65"/>
    </row>
    <row r="84" spans="1:18" s="7" customFormat="1" x14ac:dyDescent="0.25">
      <c r="A84" s="1"/>
      <c r="B84" s="2"/>
      <c r="C84" s="3"/>
      <c r="D84" s="1"/>
      <c r="E84" s="1"/>
      <c r="F84" s="1"/>
      <c r="G84" s="1"/>
      <c r="H84" s="1"/>
      <c r="I84" s="4"/>
      <c r="J84" s="1"/>
      <c r="K84" s="103"/>
      <c r="L84" s="103"/>
      <c r="M84" s="105"/>
      <c r="N84" s="99"/>
      <c r="O84" s="70"/>
      <c r="P84" s="119"/>
      <c r="Q84" s="65"/>
      <c r="R84" s="65"/>
    </row>
    <row r="85" spans="1:18" s="7" customFormat="1" x14ac:dyDescent="0.25">
      <c r="A85" s="1"/>
      <c r="B85" s="2"/>
      <c r="C85" s="3"/>
      <c r="D85" s="1"/>
      <c r="E85" s="1"/>
      <c r="F85" s="1"/>
      <c r="G85" s="1"/>
      <c r="H85" s="1"/>
      <c r="I85" s="4"/>
      <c r="J85" s="1"/>
      <c r="K85" s="103"/>
      <c r="L85" s="103"/>
      <c r="M85" s="105"/>
      <c r="N85" s="99"/>
      <c r="O85" s="70"/>
      <c r="P85" s="119"/>
      <c r="Q85" s="65"/>
      <c r="R85" s="65"/>
    </row>
    <row r="86" spans="1:18" s="7" customFormat="1" x14ac:dyDescent="0.25">
      <c r="A86" s="1"/>
      <c r="B86" s="2"/>
      <c r="C86" s="3"/>
      <c r="D86" s="1"/>
      <c r="E86" s="1"/>
      <c r="F86" s="1"/>
      <c r="G86" s="1"/>
      <c r="H86" s="1"/>
      <c r="I86" s="4"/>
      <c r="J86" s="1"/>
      <c r="K86" s="103"/>
      <c r="L86" s="103"/>
      <c r="M86" s="105"/>
      <c r="N86" s="99"/>
      <c r="O86" s="70"/>
      <c r="P86" s="119"/>
      <c r="Q86" s="65"/>
      <c r="R86" s="65"/>
    </row>
    <row r="87" spans="1:18" s="7" customFormat="1" x14ac:dyDescent="0.25">
      <c r="A87" s="1"/>
      <c r="B87" s="2"/>
      <c r="C87" s="3"/>
      <c r="D87" s="1"/>
      <c r="E87" s="1"/>
      <c r="F87" s="1"/>
      <c r="G87" s="1"/>
      <c r="H87" s="1"/>
      <c r="I87" s="4"/>
      <c r="J87" s="1"/>
      <c r="K87" s="103"/>
      <c r="L87" s="103"/>
      <c r="M87" s="105"/>
      <c r="N87" s="99"/>
      <c r="O87" s="70"/>
      <c r="P87" s="119"/>
      <c r="Q87" s="65"/>
      <c r="R87" s="65"/>
    </row>
    <row r="88" spans="1:18" s="7" customFormat="1" x14ac:dyDescent="0.25">
      <c r="A88" s="1"/>
      <c r="B88" s="2"/>
      <c r="C88" s="3"/>
      <c r="D88" s="1"/>
      <c r="E88" s="1"/>
      <c r="F88" s="1"/>
      <c r="G88" s="1"/>
      <c r="H88" s="1"/>
      <c r="I88" s="4"/>
      <c r="J88" s="1"/>
      <c r="K88" s="103"/>
      <c r="L88" s="103"/>
      <c r="M88" s="105"/>
      <c r="N88" s="99"/>
      <c r="O88" s="70"/>
      <c r="P88" s="119"/>
      <c r="Q88" s="65"/>
      <c r="R88" s="65"/>
    </row>
    <row r="89" spans="1:18" s="7" customFormat="1" x14ac:dyDescent="0.25">
      <c r="A89" s="1"/>
      <c r="B89" s="2"/>
      <c r="C89" s="3"/>
      <c r="D89" s="1"/>
      <c r="E89" s="1"/>
      <c r="F89" s="1"/>
      <c r="G89" s="1"/>
      <c r="H89" s="1"/>
      <c r="I89" s="4"/>
      <c r="J89" s="1"/>
      <c r="K89" s="103"/>
      <c r="L89" s="103"/>
      <c r="M89" s="105"/>
      <c r="N89" s="99"/>
      <c r="O89" s="70"/>
      <c r="P89" s="119"/>
      <c r="Q89" s="65"/>
      <c r="R89" s="65"/>
    </row>
    <row r="90" spans="1:18" s="7" customFormat="1" x14ac:dyDescent="0.25">
      <c r="A90" s="1"/>
      <c r="B90" s="2"/>
      <c r="C90" s="3"/>
      <c r="D90" s="1"/>
      <c r="E90" s="1"/>
      <c r="F90" s="1"/>
      <c r="G90" s="1"/>
      <c r="H90" s="1"/>
      <c r="I90" s="4"/>
      <c r="J90" s="1"/>
      <c r="K90" s="103"/>
      <c r="L90" s="103"/>
      <c r="M90" s="105"/>
      <c r="N90" s="99"/>
      <c r="O90" s="70"/>
      <c r="P90" s="119"/>
      <c r="Q90" s="65"/>
      <c r="R90" s="65"/>
    </row>
    <row r="91" spans="1:18" s="7" customFormat="1" x14ac:dyDescent="0.25">
      <c r="A91" s="1"/>
      <c r="B91" s="2"/>
      <c r="C91" s="3"/>
      <c r="D91" s="1"/>
      <c r="E91" s="1"/>
      <c r="F91" s="1"/>
      <c r="G91" s="1"/>
      <c r="H91" s="1"/>
      <c r="I91" s="4"/>
      <c r="J91" s="1"/>
      <c r="K91" s="103"/>
      <c r="L91" s="103"/>
      <c r="M91" s="105"/>
      <c r="N91" s="99"/>
      <c r="O91" s="70"/>
      <c r="P91" s="119"/>
      <c r="Q91" s="65"/>
      <c r="R91" s="65"/>
    </row>
    <row r="92" spans="1:18" s="7" customFormat="1" x14ac:dyDescent="0.25">
      <c r="A92" s="1"/>
      <c r="B92" s="2"/>
      <c r="C92" s="3"/>
      <c r="D92" s="1"/>
      <c r="E92" s="1"/>
      <c r="F92" s="1"/>
      <c r="G92" s="1"/>
      <c r="H92" s="1"/>
      <c r="I92" s="4"/>
      <c r="J92" s="1"/>
      <c r="K92" s="103"/>
      <c r="L92" s="103"/>
      <c r="M92" s="105"/>
      <c r="N92" s="99"/>
      <c r="O92" s="70"/>
      <c r="P92" s="119"/>
      <c r="Q92" s="65"/>
      <c r="R92" s="65"/>
    </row>
    <row r="93" spans="1:18" s="7" customFormat="1" x14ac:dyDescent="0.25">
      <c r="A93" s="1"/>
      <c r="B93" s="2"/>
      <c r="C93" s="3"/>
      <c r="D93" s="1"/>
      <c r="E93" s="1"/>
      <c r="F93" s="1"/>
      <c r="G93" s="1"/>
      <c r="H93" s="1"/>
      <c r="I93" s="4"/>
      <c r="J93" s="1"/>
      <c r="K93" s="103"/>
      <c r="L93" s="103"/>
      <c r="M93" s="105"/>
      <c r="N93" s="99"/>
      <c r="O93" s="70"/>
      <c r="P93" s="119"/>
      <c r="Q93" s="65"/>
      <c r="R93" s="65"/>
    </row>
    <row r="94" spans="1:18" s="7" customFormat="1" x14ac:dyDescent="0.25">
      <c r="A94" s="1"/>
      <c r="B94" s="2"/>
      <c r="C94" s="3"/>
      <c r="D94" s="1"/>
      <c r="E94" s="1"/>
      <c r="F94" s="1"/>
      <c r="G94" s="1"/>
      <c r="H94" s="1"/>
      <c r="I94" s="4"/>
      <c r="J94" s="1"/>
      <c r="K94" s="103"/>
      <c r="L94" s="103"/>
      <c r="M94" s="105"/>
      <c r="N94" s="99"/>
      <c r="O94" s="70"/>
      <c r="P94" s="119"/>
      <c r="Q94" s="65"/>
      <c r="R94" s="65"/>
    </row>
    <row r="95" spans="1:18" s="7" customFormat="1" x14ac:dyDescent="0.25">
      <c r="A95" s="1"/>
      <c r="B95" s="2"/>
      <c r="C95" s="3"/>
      <c r="D95" s="1"/>
      <c r="E95" s="1"/>
      <c r="F95" s="1"/>
      <c r="G95" s="1"/>
      <c r="H95" s="1"/>
      <c r="I95" s="4"/>
      <c r="J95" s="1"/>
      <c r="K95" s="103"/>
      <c r="L95" s="103"/>
      <c r="M95" s="105"/>
      <c r="N95" s="99"/>
      <c r="O95" s="70"/>
      <c r="P95" s="119"/>
      <c r="Q95" s="65"/>
      <c r="R95" s="65"/>
    </row>
    <row r="96" spans="1:18" s="7" customFormat="1" x14ac:dyDescent="0.25">
      <c r="A96" s="1"/>
      <c r="B96" s="2"/>
      <c r="C96" s="3"/>
      <c r="D96" s="1"/>
      <c r="E96" s="1"/>
      <c r="F96" s="1"/>
      <c r="G96" s="1"/>
      <c r="H96" s="1"/>
      <c r="I96" s="4"/>
      <c r="J96" s="1"/>
      <c r="K96" s="103"/>
      <c r="L96" s="103"/>
      <c r="M96" s="105"/>
      <c r="N96" s="99"/>
      <c r="O96" s="70"/>
      <c r="P96" s="119"/>
      <c r="Q96" s="65"/>
      <c r="R96" s="65"/>
    </row>
    <row r="97" spans="1:18" s="7" customFormat="1" x14ac:dyDescent="0.25">
      <c r="A97" s="1"/>
      <c r="B97" s="2"/>
      <c r="C97" s="3"/>
      <c r="D97" s="1"/>
      <c r="E97" s="1"/>
      <c r="F97" s="1"/>
      <c r="G97" s="1"/>
      <c r="H97" s="1"/>
      <c r="I97" s="4"/>
      <c r="J97" s="1"/>
      <c r="K97" s="103"/>
      <c r="L97" s="103"/>
      <c r="M97" s="105"/>
      <c r="N97" s="99"/>
      <c r="O97" s="70"/>
      <c r="P97" s="119"/>
      <c r="Q97" s="65"/>
      <c r="R97" s="65"/>
    </row>
    <row r="98" spans="1:18" s="7" customFormat="1" x14ac:dyDescent="0.25">
      <c r="A98" s="1"/>
      <c r="B98" s="2"/>
      <c r="C98" s="3"/>
      <c r="D98" s="1"/>
      <c r="E98" s="1"/>
      <c r="F98" s="1"/>
      <c r="G98" s="1"/>
      <c r="H98" s="1"/>
      <c r="I98" s="4"/>
      <c r="J98" s="1"/>
      <c r="K98" s="103"/>
      <c r="L98" s="103"/>
      <c r="M98" s="105"/>
      <c r="N98" s="99"/>
      <c r="O98" s="70"/>
      <c r="P98" s="119"/>
      <c r="Q98" s="65"/>
      <c r="R98" s="65"/>
    </row>
    <row r="99" spans="1:18" s="7" customFormat="1" x14ac:dyDescent="0.25">
      <c r="A99" s="1"/>
      <c r="B99" s="2"/>
      <c r="C99" s="3"/>
      <c r="D99" s="1"/>
      <c r="E99" s="1"/>
      <c r="F99" s="1"/>
      <c r="G99" s="1"/>
      <c r="H99" s="1"/>
      <c r="I99" s="4"/>
      <c r="J99" s="1"/>
      <c r="K99" s="103"/>
      <c r="L99" s="103"/>
      <c r="M99" s="105"/>
      <c r="N99" s="99"/>
      <c r="O99" s="70"/>
      <c r="P99" s="119"/>
      <c r="Q99" s="65"/>
      <c r="R99" s="65"/>
    </row>
    <row r="100" spans="1:18" s="7" customFormat="1" x14ac:dyDescent="0.25">
      <c r="A100" s="1"/>
      <c r="B100" s="2"/>
      <c r="C100" s="3"/>
      <c r="D100" s="1"/>
      <c r="E100" s="1"/>
      <c r="F100" s="1"/>
      <c r="G100" s="1"/>
      <c r="H100" s="1"/>
      <c r="I100" s="4"/>
      <c r="J100" s="1"/>
      <c r="K100" s="103"/>
      <c r="L100" s="103"/>
      <c r="M100" s="105"/>
      <c r="N100" s="99"/>
      <c r="O100" s="70"/>
      <c r="P100" s="119"/>
      <c r="Q100" s="65"/>
      <c r="R100" s="65"/>
    </row>
    <row r="101" spans="1:18" s="7" customFormat="1" x14ac:dyDescent="0.25">
      <c r="A101" s="1"/>
      <c r="B101" s="2"/>
      <c r="C101" s="3"/>
      <c r="D101" s="1"/>
      <c r="E101" s="1"/>
      <c r="F101" s="1"/>
      <c r="G101" s="1"/>
      <c r="H101" s="1"/>
      <c r="I101" s="4"/>
      <c r="J101" s="1"/>
      <c r="K101" s="103"/>
      <c r="L101" s="103"/>
      <c r="M101" s="105"/>
      <c r="N101" s="99"/>
      <c r="O101" s="70"/>
      <c r="P101" s="119"/>
      <c r="Q101" s="65"/>
      <c r="R101" s="65"/>
    </row>
    <row r="102" spans="1:18" s="7" customFormat="1" x14ac:dyDescent="0.25">
      <c r="A102" s="1"/>
      <c r="B102" s="2"/>
      <c r="C102" s="3"/>
      <c r="D102" s="1"/>
      <c r="E102" s="1"/>
      <c r="F102" s="1"/>
      <c r="G102" s="1"/>
      <c r="H102" s="1"/>
      <c r="I102" s="4"/>
      <c r="J102" s="1"/>
      <c r="K102" s="103"/>
      <c r="L102" s="103"/>
      <c r="M102" s="105"/>
      <c r="N102" s="99"/>
      <c r="O102" s="70"/>
      <c r="P102" s="119"/>
      <c r="Q102" s="65"/>
      <c r="R102" s="65"/>
    </row>
    <row r="103" spans="1:18" s="7" customFormat="1" x14ac:dyDescent="0.25">
      <c r="A103" s="1"/>
      <c r="B103" s="2"/>
      <c r="C103" s="3"/>
      <c r="D103" s="1"/>
      <c r="E103" s="1"/>
      <c r="F103" s="1"/>
      <c r="G103" s="1"/>
      <c r="H103" s="1"/>
      <c r="I103" s="4"/>
      <c r="J103" s="1"/>
      <c r="K103" s="103"/>
      <c r="L103" s="103"/>
      <c r="M103" s="105"/>
      <c r="N103" s="99"/>
      <c r="O103" s="70"/>
      <c r="P103" s="119"/>
      <c r="Q103" s="65"/>
      <c r="R103" s="65"/>
    </row>
    <row r="104" spans="1:18" s="7" customFormat="1" x14ac:dyDescent="0.25">
      <c r="A104" s="1"/>
      <c r="B104" s="2"/>
      <c r="C104" s="3"/>
      <c r="D104" s="1"/>
      <c r="E104" s="1"/>
      <c r="F104" s="1"/>
      <c r="G104" s="1"/>
      <c r="H104" s="1"/>
      <c r="I104" s="4"/>
      <c r="J104" s="1"/>
      <c r="K104" s="103"/>
      <c r="L104" s="103"/>
      <c r="M104" s="105"/>
      <c r="N104" s="99"/>
      <c r="O104" s="70"/>
      <c r="P104" s="119"/>
      <c r="Q104" s="65"/>
      <c r="R104" s="65"/>
    </row>
    <row r="105" spans="1:18" s="7" customFormat="1" x14ac:dyDescent="0.25">
      <c r="A105" s="1"/>
      <c r="B105" s="2"/>
      <c r="C105" s="3"/>
      <c r="D105" s="1"/>
      <c r="E105" s="1"/>
      <c r="F105" s="1"/>
      <c r="G105" s="1"/>
      <c r="H105" s="1"/>
      <c r="I105" s="4"/>
      <c r="J105" s="1"/>
      <c r="K105" s="103"/>
      <c r="L105" s="103"/>
      <c r="M105" s="105"/>
      <c r="N105" s="99"/>
      <c r="O105" s="70"/>
      <c r="P105" s="119"/>
      <c r="Q105" s="65"/>
      <c r="R105" s="65"/>
    </row>
    <row r="106" spans="1:18" s="7" customFormat="1" x14ac:dyDescent="0.25">
      <c r="A106" s="1"/>
      <c r="B106" s="2"/>
      <c r="C106" s="3"/>
      <c r="D106" s="1"/>
      <c r="E106" s="1"/>
      <c r="F106" s="1"/>
      <c r="G106" s="1"/>
      <c r="H106" s="1"/>
      <c r="I106" s="4"/>
      <c r="J106" s="1"/>
      <c r="K106" s="103"/>
      <c r="L106" s="103"/>
      <c r="M106" s="105"/>
      <c r="N106" s="99"/>
      <c r="O106" s="70"/>
      <c r="P106" s="119"/>
      <c r="Q106" s="65"/>
      <c r="R106" s="65"/>
    </row>
    <row r="107" spans="1:18" s="7" customFormat="1" x14ac:dyDescent="0.25">
      <c r="A107" s="1"/>
      <c r="B107" s="2"/>
      <c r="C107" s="3"/>
      <c r="D107" s="1"/>
      <c r="E107" s="1"/>
      <c r="F107" s="1"/>
      <c r="G107" s="1"/>
      <c r="H107" s="1"/>
      <c r="I107" s="4"/>
      <c r="J107" s="1"/>
      <c r="K107" s="103"/>
      <c r="L107" s="103"/>
      <c r="M107" s="105"/>
      <c r="N107" s="99"/>
      <c r="O107" s="70"/>
      <c r="P107" s="119"/>
      <c r="Q107" s="65"/>
      <c r="R107" s="65"/>
    </row>
    <row r="108" spans="1:18" s="7" customFormat="1" x14ac:dyDescent="0.25">
      <c r="A108" s="1"/>
      <c r="B108" s="2"/>
      <c r="C108" s="3"/>
      <c r="D108" s="1"/>
      <c r="E108" s="1"/>
      <c r="F108" s="1"/>
      <c r="G108" s="1"/>
      <c r="H108" s="1"/>
      <c r="I108" s="4"/>
      <c r="J108" s="1"/>
      <c r="K108" s="103"/>
      <c r="L108" s="103"/>
      <c r="M108" s="105"/>
      <c r="N108" s="99"/>
      <c r="O108" s="70"/>
      <c r="P108" s="119"/>
      <c r="Q108" s="65"/>
      <c r="R108" s="65"/>
    </row>
    <row r="109" spans="1:18" s="7" customFormat="1" x14ac:dyDescent="0.25">
      <c r="A109" s="1"/>
      <c r="B109" s="2"/>
      <c r="C109" s="3"/>
      <c r="D109" s="1"/>
      <c r="E109" s="1"/>
      <c r="F109" s="1"/>
      <c r="G109" s="1"/>
      <c r="H109" s="1"/>
      <c r="I109" s="4"/>
      <c r="J109" s="1"/>
      <c r="K109" s="103"/>
      <c r="L109" s="103"/>
      <c r="M109" s="105"/>
      <c r="N109" s="99"/>
      <c r="O109" s="70"/>
      <c r="P109" s="119"/>
      <c r="Q109" s="65"/>
      <c r="R109" s="65"/>
    </row>
    <row r="110" spans="1:18" s="7" customFormat="1" x14ac:dyDescent="0.25">
      <c r="A110" s="1"/>
      <c r="B110" s="2"/>
      <c r="C110" s="3"/>
      <c r="D110" s="1"/>
      <c r="E110" s="1"/>
      <c r="F110" s="1"/>
      <c r="G110" s="1"/>
      <c r="H110" s="1"/>
      <c r="I110" s="4"/>
      <c r="J110" s="1"/>
      <c r="K110" s="103"/>
      <c r="L110" s="103"/>
      <c r="M110" s="105"/>
      <c r="N110" s="99"/>
      <c r="O110" s="70"/>
      <c r="P110" s="119"/>
      <c r="Q110" s="65"/>
      <c r="R110" s="65"/>
    </row>
    <row r="111" spans="1:18" s="7" customFormat="1" x14ac:dyDescent="0.25">
      <c r="A111" s="1"/>
      <c r="B111" s="2"/>
      <c r="C111" s="3"/>
      <c r="D111" s="1"/>
      <c r="E111" s="1"/>
      <c r="F111" s="1"/>
      <c r="G111" s="1"/>
      <c r="H111" s="1"/>
      <c r="I111" s="4"/>
      <c r="J111" s="1"/>
      <c r="K111" s="103"/>
      <c r="L111" s="103"/>
      <c r="M111" s="105"/>
      <c r="N111" s="99"/>
      <c r="O111" s="70"/>
      <c r="P111" s="119"/>
      <c r="Q111" s="65"/>
      <c r="R111" s="65"/>
    </row>
    <row r="112" spans="1:18" s="7" customFormat="1" x14ac:dyDescent="0.25">
      <c r="A112" s="1"/>
      <c r="B112" s="2"/>
      <c r="C112" s="3"/>
      <c r="D112" s="1"/>
      <c r="E112" s="1"/>
      <c r="F112" s="1"/>
      <c r="G112" s="1"/>
      <c r="H112" s="1"/>
      <c r="I112" s="4"/>
      <c r="J112" s="1"/>
      <c r="K112" s="103"/>
      <c r="L112" s="103"/>
      <c r="M112" s="105"/>
      <c r="N112" s="99"/>
      <c r="O112" s="70"/>
      <c r="P112" s="119"/>
      <c r="Q112" s="65"/>
      <c r="R112" s="65"/>
    </row>
    <row r="113" spans="1:18" s="7" customFormat="1" x14ac:dyDescent="0.25">
      <c r="A113" s="1"/>
      <c r="B113" s="2"/>
      <c r="C113" s="3"/>
      <c r="D113" s="1"/>
      <c r="E113" s="1"/>
      <c r="F113" s="1"/>
      <c r="G113" s="1"/>
      <c r="H113" s="1"/>
      <c r="I113" s="4"/>
      <c r="J113" s="1"/>
      <c r="K113" s="103"/>
      <c r="L113" s="103"/>
      <c r="M113" s="105"/>
      <c r="N113" s="99"/>
      <c r="O113" s="70"/>
      <c r="P113" s="119"/>
      <c r="Q113" s="65"/>
      <c r="R113" s="65"/>
    </row>
    <row r="114" spans="1:18" s="7" customFormat="1" x14ac:dyDescent="0.25">
      <c r="A114" s="1"/>
      <c r="B114" s="2"/>
      <c r="C114" s="3"/>
      <c r="D114" s="1"/>
      <c r="E114" s="1"/>
      <c r="F114" s="1"/>
      <c r="G114" s="1"/>
      <c r="H114" s="1"/>
      <c r="I114" s="4"/>
      <c r="J114" s="1"/>
      <c r="K114" s="103"/>
      <c r="L114" s="103"/>
      <c r="M114" s="105"/>
      <c r="N114" s="99"/>
      <c r="O114" s="70"/>
      <c r="P114" s="119"/>
      <c r="Q114" s="65"/>
      <c r="R114" s="65"/>
    </row>
    <row r="115" spans="1:18" s="7" customFormat="1" x14ac:dyDescent="0.25">
      <c r="A115" s="1"/>
      <c r="B115" s="2"/>
      <c r="C115" s="3"/>
      <c r="D115" s="1"/>
      <c r="E115" s="1"/>
      <c r="F115" s="1"/>
      <c r="G115" s="1"/>
      <c r="H115" s="1"/>
      <c r="I115" s="4"/>
      <c r="J115" s="1"/>
      <c r="K115" s="103"/>
      <c r="L115" s="103"/>
      <c r="M115" s="105"/>
      <c r="N115" s="99"/>
      <c r="O115" s="70"/>
      <c r="P115" s="119"/>
      <c r="Q115" s="65"/>
      <c r="R115" s="65"/>
    </row>
    <row r="116" spans="1:18" s="7" customFormat="1" x14ac:dyDescent="0.25">
      <c r="A116" s="1"/>
      <c r="B116" s="2"/>
      <c r="C116" s="3"/>
      <c r="D116" s="1"/>
      <c r="E116" s="1"/>
      <c r="F116" s="1"/>
      <c r="G116" s="1"/>
      <c r="H116" s="1"/>
      <c r="I116" s="4"/>
      <c r="J116" s="1"/>
      <c r="K116" s="103"/>
      <c r="L116" s="103"/>
      <c r="M116" s="105"/>
      <c r="N116" s="99"/>
      <c r="O116" s="70"/>
      <c r="P116" s="119"/>
      <c r="Q116" s="65"/>
      <c r="R116" s="65"/>
    </row>
    <row r="117" spans="1:18" s="7" customFormat="1" x14ac:dyDescent="0.25">
      <c r="A117" s="1"/>
      <c r="B117" s="2"/>
      <c r="C117" s="3"/>
      <c r="D117" s="1"/>
      <c r="E117" s="1"/>
      <c r="F117" s="1"/>
      <c r="G117" s="1"/>
      <c r="H117" s="1"/>
      <c r="I117" s="4"/>
      <c r="J117" s="1"/>
      <c r="K117" s="103"/>
      <c r="L117" s="103"/>
      <c r="M117" s="105"/>
      <c r="N117" s="99"/>
      <c r="O117" s="70"/>
      <c r="P117" s="119"/>
      <c r="Q117" s="65"/>
      <c r="R117" s="65"/>
    </row>
    <row r="118" spans="1:18" s="7" customFormat="1" x14ac:dyDescent="0.25">
      <c r="A118" s="1"/>
      <c r="B118" s="2"/>
      <c r="C118" s="3"/>
      <c r="D118" s="1"/>
      <c r="E118" s="1"/>
      <c r="F118" s="1"/>
      <c r="G118" s="1"/>
      <c r="H118" s="1"/>
      <c r="I118" s="4"/>
      <c r="J118" s="1"/>
      <c r="K118" s="103"/>
      <c r="L118" s="103"/>
      <c r="M118" s="105"/>
      <c r="N118" s="99"/>
      <c r="O118" s="70"/>
      <c r="P118" s="119"/>
      <c r="Q118" s="65"/>
      <c r="R118" s="65"/>
    </row>
    <row r="119" spans="1:18" s="7" customFormat="1" x14ac:dyDescent="0.25">
      <c r="A119" s="1"/>
      <c r="B119" s="2"/>
      <c r="C119" s="3"/>
      <c r="D119" s="1"/>
      <c r="E119" s="1"/>
      <c r="F119" s="1"/>
      <c r="G119" s="1"/>
      <c r="H119" s="1"/>
      <c r="I119" s="4"/>
      <c r="J119" s="1"/>
      <c r="K119" s="103"/>
      <c r="L119" s="103"/>
      <c r="M119" s="105"/>
      <c r="N119" s="99"/>
      <c r="O119" s="70"/>
      <c r="P119" s="119"/>
      <c r="Q119" s="65"/>
      <c r="R119" s="65"/>
    </row>
    <row r="120" spans="1:18" s="7" customFormat="1" x14ac:dyDescent="0.25">
      <c r="A120" s="1"/>
      <c r="B120" s="2"/>
      <c r="C120" s="3"/>
      <c r="D120" s="1"/>
      <c r="E120" s="1"/>
      <c r="F120" s="1"/>
      <c r="G120" s="1"/>
      <c r="H120" s="1"/>
      <c r="I120" s="4"/>
      <c r="J120" s="1"/>
      <c r="K120" s="103"/>
      <c r="L120" s="103"/>
      <c r="M120" s="105"/>
      <c r="N120" s="99"/>
      <c r="O120" s="70"/>
      <c r="P120" s="119"/>
      <c r="Q120" s="65"/>
      <c r="R120" s="65"/>
    </row>
  </sheetData>
  <sheetProtection autoFilter="0"/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489B-74D1-4A6F-9FF9-F758084483FE}">
  <sheetPr>
    <tabColor theme="1"/>
  </sheetPr>
  <dimension ref="A1:T122"/>
  <sheetViews>
    <sheetView showGridLines="0" topLeftCell="A27" workbookViewId="0">
      <selection activeCell="B38" sqref="B38"/>
    </sheetView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8.42578125" style="4" bestFit="1" customWidth="1"/>
    <col min="10" max="10" width="15.140625" style="103" bestFit="1" customWidth="1"/>
    <col min="11" max="11" width="14.5703125" style="103" bestFit="1" customWidth="1"/>
    <col min="12" max="12" width="48.140625" style="105" bestFit="1" customWidth="1"/>
    <col min="13" max="13" width="8.42578125" style="99" bestFit="1" customWidth="1"/>
    <col min="14" max="14" width="14.5703125" style="70" bestFit="1" customWidth="1"/>
    <col min="15" max="15" width="48.140625" style="119" bestFit="1" customWidth="1"/>
    <col min="16" max="16" width="10.28515625" style="65" bestFit="1" customWidth="1"/>
    <col min="17" max="17" width="8.42578125" style="65" bestFit="1" customWidth="1"/>
    <col min="18" max="16384" width="12.5703125" style="3"/>
  </cols>
  <sheetData>
    <row r="1" spans="1:17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4"/>
      <c r="J1" s="105" t="s">
        <v>147</v>
      </c>
      <c r="K1" s="104">
        <v>1.0249999999999999</v>
      </c>
      <c r="L1" s="99"/>
      <c r="M1" s="99"/>
      <c r="N1" s="70"/>
      <c r="O1" s="119"/>
      <c r="P1" s="65"/>
      <c r="Q1" s="65"/>
    </row>
    <row r="2" spans="1:17" s="7" customFormat="1" x14ac:dyDescent="0.25">
      <c r="A2" s="2" t="s">
        <v>174</v>
      </c>
      <c r="B2" s="2"/>
      <c r="C2" s="3"/>
      <c r="E2" s="1"/>
      <c r="F2" s="1"/>
      <c r="G2" s="1"/>
      <c r="H2" s="1"/>
      <c r="I2" s="4"/>
      <c r="J2" s="94" t="s">
        <v>140</v>
      </c>
      <c r="K2" s="105" t="s">
        <v>148</v>
      </c>
      <c r="L2" s="99"/>
      <c r="M2" s="106"/>
      <c r="N2" s="70"/>
      <c r="O2" s="119"/>
      <c r="P2" s="65"/>
      <c r="Q2" s="65"/>
    </row>
    <row r="3" spans="1:17" s="13" customFormat="1" x14ac:dyDescent="0.25">
      <c r="A3" s="97" t="s">
        <v>180</v>
      </c>
      <c r="B3" s="10"/>
      <c r="C3" s="11"/>
      <c r="E3" s="9"/>
      <c r="F3" s="9"/>
      <c r="G3" s="9"/>
      <c r="H3" s="9"/>
      <c r="I3" s="12"/>
      <c r="J3" s="107"/>
      <c r="K3" s="107"/>
      <c r="L3" s="108"/>
      <c r="M3" s="100"/>
      <c r="N3" s="120"/>
      <c r="O3" s="121"/>
      <c r="P3" s="64"/>
      <c r="Q3" s="64"/>
    </row>
    <row r="4" spans="1:17" s="13" customFormat="1" x14ac:dyDescent="0.25">
      <c r="A4" s="9"/>
      <c r="B4" s="10"/>
      <c r="C4" s="11"/>
      <c r="D4" s="9"/>
      <c r="E4" s="9"/>
      <c r="F4" s="9"/>
      <c r="G4" s="9"/>
      <c r="H4" s="9"/>
      <c r="I4" s="12"/>
      <c r="J4" s="107"/>
      <c r="K4" s="107"/>
      <c r="L4" s="108"/>
      <c r="M4" s="100"/>
      <c r="N4" s="120"/>
      <c r="O4" s="121"/>
      <c r="P4" s="64"/>
      <c r="Q4" s="64"/>
    </row>
    <row r="5" spans="1:17" s="13" customFormat="1" x14ac:dyDescent="0.25">
      <c r="C5" s="11"/>
      <c r="E5" s="9"/>
      <c r="F5" s="9"/>
      <c r="G5" s="9"/>
      <c r="H5" s="9"/>
      <c r="I5" s="12"/>
      <c r="J5" s="123" t="s">
        <v>156</v>
      </c>
      <c r="K5" s="100"/>
      <c r="L5" s="108"/>
      <c r="M5" s="100"/>
      <c r="N5" s="120" t="s">
        <v>157</v>
      </c>
      <c r="O5" s="121"/>
      <c r="P5" s="64"/>
      <c r="Q5" s="64"/>
    </row>
    <row r="6" spans="1:17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2" t="s">
        <v>4</v>
      </c>
      <c r="J6" s="107"/>
      <c r="K6" s="107"/>
      <c r="L6" s="108"/>
      <c r="M6" s="100"/>
      <c r="N6" s="120"/>
      <c r="O6" s="121"/>
      <c r="P6" s="64"/>
      <c r="Q6" s="64"/>
    </row>
    <row r="7" spans="1:17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29" t="s">
        <v>12</v>
      </c>
      <c r="J7" s="107" t="s">
        <v>155</v>
      </c>
      <c r="K7" s="107"/>
      <c r="L7" s="108"/>
      <c r="M7" s="100"/>
      <c r="N7" s="120" t="s">
        <v>150</v>
      </c>
      <c r="O7" s="121" t="s">
        <v>151</v>
      </c>
      <c r="P7" s="64" t="s">
        <v>115</v>
      </c>
      <c r="Q7" s="64" t="s">
        <v>12</v>
      </c>
    </row>
    <row r="8" spans="1:17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130">
        <f>M8</f>
        <v>45.518000000000001</v>
      </c>
      <c r="J8" s="109" t="s">
        <v>141</v>
      </c>
      <c r="K8" s="103" t="s">
        <v>15</v>
      </c>
      <c r="L8" s="94" t="s">
        <v>16</v>
      </c>
      <c r="M8" s="102">
        <v>45.518000000000001</v>
      </c>
      <c r="N8" s="70" t="str">
        <f>A8</f>
        <v>01400C</v>
      </c>
      <c r="O8" s="119" t="str">
        <f>B8</f>
        <v>Bricklayer</v>
      </c>
      <c r="P8" s="65" t="str">
        <f>H8</f>
        <v>06</v>
      </c>
      <c r="Q8" s="78">
        <f>M8</f>
        <v>45.518000000000001</v>
      </c>
    </row>
    <row r="9" spans="1:17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130"/>
      <c r="J9" s="109"/>
      <c r="K9" s="103"/>
      <c r="L9" s="105"/>
      <c r="M9" s="102"/>
      <c r="N9" s="70"/>
      <c r="O9" s="119"/>
      <c r="P9" s="65"/>
      <c r="Q9" s="65"/>
    </row>
    <row r="10" spans="1:17" s="7" customFormat="1" x14ac:dyDescent="0.25">
      <c r="A10" s="1"/>
      <c r="B10" s="126" t="str">
        <f ca="1">"shall receive an additional "&amp;TEXT(M67,"$0.000")&amp;" cents per hour."</f>
        <v>shall receive an additional $0.718 cents per hour.</v>
      </c>
      <c r="C10" s="3"/>
      <c r="D10" s="1"/>
      <c r="E10" s="1"/>
      <c r="F10" s="1"/>
      <c r="G10" s="1"/>
      <c r="H10" s="1"/>
      <c r="I10" s="130"/>
      <c r="J10" s="109"/>
      <c r="K10" s="110"/>
      <c r="L10" s="94"/>
      <c r="M10" s="111"/>
      <c r="N10" s="70"/>
      <c r="O10" s="119"/>
      <c r="P10" s="65"/>
      <c r="Q10" s="78"/>
    </row>
    <row r="11" spans="1:17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130">
        <f>M11</f>
        <v>44.994</v>
      </c>
      <c r="J11" s="109" t="s">
        <v>141</v>
      </c>
      <c r="K11" s="103" t="s">
        <v>19</v>
      </c>
      <c r="L11" s="94" t="s">
        <v>20</v>
      </c>
      <c r="M11" s="102">
        <v>44.994</v>
      </c>
      <c r="N11" s="70" t="str">
        <f>A11</f>
        <v>01510C</v>
      </c>
      <c r="O11" s="119" t="str">
        <f>B11</f>
        <v>Carpenter</v>
      </c>
      <c r="P11" s="65" t="str">
        <f>H11</f>
        <v>04</v>
      </c>
      <c r="Q11" s="78">
        <f>M11</f>
        <v>44.994</v>
      </c>
    </row>
    <row r="12" spans="1:17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130"/>
      <c r="J12" s="109"/>
      <c r="K12" s="112"/>
      <c r="L12" s="113"/>
      <c r="M12" s="111"/>
      <c r="N12" s="70"/>
      <c r="O12" s="119"/>
      <c r="P12" s="65"/>
      <c r="Q12" s="65"/>
    </row>
    <row r="13" spans="1:17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130"/>
      <c r="J13" s="109"/>
      <c r="K13" s="112"/>
      <c r="L13" s="113"/>
      <c r="M13" s="111"/>
      <c r="N13" s="70"/>
      <c r="O13" s="119"/>
      <c r="P13" s="65"/>
      <c r="Q13" s="65"/>
    </row>
    <row r="14" spans="1:17" s="7" customFormat="1" x14ac:dyDescent="0.25">
      <c r="A14" s="1"/>
      <c r="B14" s="125" t="str">
        <f ca="1">"he/she shall be paid an additional "&amp;TEXT(M68,"$0.000")&amp;" cents per hour."</f>
        <v>he/she shall be paid an additional $0.277 cents per hour.</v>
      </c>
      <c r="C14" s="3"/>
      <c r="D14" s="1"/>
      <c r="E14" s="1"/>
      <c r="F14" s="1"/>
      <c r="G14" s="1"/>
      <c r="H14" s="1"/>
      <c r="I14" s="130"/>
      <c r="J14" s="109"/>
      <c r="K14" s="112"/>
      <c r="L14" s="113"/>
      <c r="M14" s="111"/>
      <c r="N14" s="70"/>
      <c r="O14" s="119"/>
      <c r="P14" s="65"/>
      <c r="Q14" s="65"/>
    </row>
    <row r="15" spans="1:17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130">
        <f>M15</f>
        <v>43.322000000000003</v>
      </c>
      <c r="J15" s="109" t="s">
        <v>141</v>
      </c>
      <c r="K15" s="103" t="s">
        <v>24</v>
      </c>
      <c r="L15" s="94" t="s">
        <v>25</v>
      </c>
      <c r="M15" s="102">
        <v>43.322000000000003</v>
      </c>
      <c r="N15" s="70" t="str">
        <f>A15</f>
        <v>07350C</v>
      </c>
      <c r="O15" s="119" t="str">
        <f>B15</f>
        <v>Painter</v>
      </c>
      <c r="P15" s="65" t="str">
        <f>H15</f>
        <v>01</v>
      </c>
      <c r="Q15" s="78">
        <f>M15</f>
        <v>43.322000000000003</v>
      </c>
    </row>
    <row r="16" spans="1:17" x14ac:dyDescent="0.25">
      <c r="B16" s="124" t="s">
        <v>166</v>
      </c>
      <c r="I16" s="130"/>
      <c r="J16" s="109"/>
      <c r="K16" s="112"/>
      <c r="L16" s="113"/>
      <c r="M16" s="111"/>
    </row>
    <row r="17" spans="1:20" x14ac:dyDescent="0.25">
      <c r="B17" s="124" t="s">
        <v>167</v>
      </c>
      <c r="I17" s="130"/>
      <c r="J17" s="109"/>
      <c r="K17" s="112"/>
      <c r="L17" s="113"/>
      <c r="M17" s="111"/>
    </row>
    <row r="18" spans="1:20" x14ac:dyDescent="0.25">
      <c r="B18" s="124" t="s">
        <v>168</v>
      </c>
      <c r="I18" s="130"/>
      <c r="J18" s="109"/>
      <c r="K18" s="112"/>
      <c r="L18" s="113"/>
      <c r="M18" s="111"/>
    </row>
    <row r="19" spans="1:20" x14ac:dyDescent="0.25">
      <c r="B19" s="124" t="s">
        <v>169</v>
      </c>
      <c r="I19" s="130"/>
      <c r="J19" s="109"/>
      <c r="K19" s="112"/>
      <c r="L19" s="113"/>
      <c r="M19" s="111"/>
    </row>
    <row r="20" spans="1:20" x14ac:dyDescent="0.25">
      <c r="B20" s="124" t="str">
        <f ca="1">"he/she shall receive an additional "&amp;TEXT(M65,"$0.000")&amp;" cents per hour. Provided"</f>
        <v>he/she shall receive an additional $0.828 cents per hour. Provided</v>
      </c>
      <c r="I20" s="130"/>
      <c r="J20" s="109"/>
      <c r="K20" s="112"/>
      <c r="L20" s="113"/>
      <c r="M20" s="111"/>
    </row>
    <row r="21" spans="1:20" x14ac:dyDescent="0.25">
      <c r="B21" s="124" t="s">
        <v>170</v>
      </c>
      <c r="C21" s="2"/>
      <c r="F21" s="2"/>
      <c r="I21" s="130"/>
      <c r="J21" s="103" t="s">
        <v>13</v>
      </c>
      <c r="K21" s="112" t="s">
        <v>143</v>
      </c>
      <c r="L21" s="113" t="s">
        <v>142</v>
      </c>
      <c r="M21" s="114">
        <v>0.1875</v>
      </c>
      <c r="N21" s="76"/>
    </row>
    <row r="22" spans="1:20" x14ac:dyDescent="0.25">
      <c r="B22" s="124" t="str">
        <f>"12:00 a.m. and 8:00 a.m. shall receive an additional "&amp;TEXT($M$21,"#.00%")&amp;" premium."</f>
        <v>12:00 a.m. and 8:00 a.m. shall receive an additional 18.75% premium.</v>
      </c>
      <c r="C22" s="2"/>
      <c r="F22" s="2"/>
      <c r="I22" s="130"/>
      <c r="J22" s="94"/>
      <c r="K22" s="112"/>
      <c r="L22" s="113"/>
      <c r="M22" s="111"/>
      <c r="N22" s="76"/>
    </row>
    <row r="23" spans="1:20" x14ac:dyDescent="0.25">
      <c r="A23" s="1" t="s">
        <v>33</v>
      </c>
      <c r="B23" s="2" t="s">
        <v>34</v>
      </c>
      <c r="C23" s="3">
        <v>293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130">
        <f>M23</f>
        <v>43.322000000000003</v>
      </c>
      <c r="J23" s="109" t="s">
        <v>141</v>
      </c>
      <c r="K23" s="103" t="s">
        <v>33</v>
      </c>
      <c r="L23" s="94" t="s">
        <v>34</v>
      </c>
      <c r="M23" s="102">
        <v>43.322000000000003</v>
      </c>
      <c r="N23" s="70" t="str">
        <f>A23</f>
        <v>05940C</v>
      </c>
      <c r="O23" s="119" t="str">
        <f>B23</f>
        <v>Lacquer and Varnish Machine Operator</v>
      </c>
      <c r="P23" s="65" t="str">
        <f>H23</f>
        <v>01</v>
      </c>
      <c r="Q23" s="78">
        <f>M23</f>
        <v>43.322000000000003</v>
      </c>
    </row>
    <row r="24" spans="1:20" x14ac:dyDescent="0.25">
      <c r="B24" s="124" t="s">
        <v>171</v>
      </c>
      <c r="I24" s="130"/>
      <c r="J24" s="115"/>
      <c r="K24" s="94"/>
      <c r="L24" s="94"/>
      <c r="M24" s="111"/>
    </row>
    <row r="25" spans="1:20" x14ac:dyDescent="0.25">
      <c r="B25" s="124" t="str">
        <f ca="1">"painting, he/she shall receive an additional "&amp;TEXT(M66,"$0.000")&amp;" cents per hour."</f>
        <v>painting, he/she shall receive an additional $0.828 cents per hour.</v>
      </c>
      <c r="I25" s="130"/>
      <c r="J25" s="115"/>
      <c r="K25" s="110"/>
      <c r="L25" s="94"/>
      <c r="M25" s="111"/>
    </row>
    <row r="26" spans="1:20" x14ac:dyDescent="0.25">
      <c r="B26" s="124" t="s">
        <v>172</v>
      </c>
      <c r="I26" s="130"/>
      <c r="J26" s="115"/>
      <c r="K26" s="110"/>
      <c r="L26" s="94"/>
      <c r="M26" s="111"/>
    </row>
    <row r="27" spans="1:20" s="7" customFormat="1" x14ac:dyDescent="0.25">
      <c r="A27" s="1"/>
      <c r="B27" s="124" t="str">
        <f>"12:00 a.m. and 8:00 a.m. shall receive an additional "&amp;TEXT($M$21,"#.00%")&amp;"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130"/>
      <c r="J27" s="115"/>
      <c r="K27" s="110"/>
      <c r="L27" s="94"/>
      <c r="M27" s="111"/>
      <c r="N27" s="70"/>
      <c r="O27" s="119"/>
      <c r="P27" s="65"/>
      <c r="Q27" s="65"/>
      <c r="R27" s="3"/>
      <c r="S27" s="3"/>
      <c r="T27" s="3"/>
    </row>
    <row r="28" spans="1:20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130">
        <f t="shared" ref="I28:I32" si="0">M28</f>
        <v>49.463999999999999</v>
      </c>
      <c r="J28" s="109" t="s">
        <v>141</v>
      </c>
      <c r="K28" s="103" t="s">
        <v>39</v>
      </c>
      <c r="L28" s="94" t="s">
        <v>40</v>
      </c>
      <c r="M28" s="102">
        <v>49.463999999999999</v>
      </c>
      <c r="N28" s="70" t="str">
        <f t="shared" ref="N28:O32" si="1">A28</f>
        <v>05760C</v>
      </c>
      <c r="O28" s="119" t="str">
        <f t="shared" si="1"/>
        <v>Iron Worker</v>
      </c>
      <c r="P28" s="65" t="str">
        <f>H28</f>
        <v>08</v>
      </c>
      <c r="Q28" s="78">
        <f t="shared" ref="Q28:Q32" si="2">M28</f>
        <v>49.463999999999999</v>
      </c>
      <c r="R28" s="3"/>
      <c r="S28" s="3"/>
      <c r="T28" s="3"/>
    </row>
    <row r="29" spans="1:20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130">
        <f t="shared" si="0"/>
        <v>51.283000000000001</v>
      </c>
      <c r="J29" s="109" t="s">
        <v>141</v>
      </c>
      <c r="K29" s="103" t="s">
        <v>43</v>
      </c>
      <c r="L29" s="94" t="s">
        <v>44</v>
      </c>
      <c r="M29" s="102">
        <v>51.283000000000001</v>
      </c>
      <c r="N29" s="70" t="str">
        <f t="shared" si="1"/>
        <v>07780C</v>
      </c>
      <c r="O29" s="119" t="str">
        <f t="shared" si="1"/>
        <v>Pipefitter</v>
      </c>
      <c r="P29" s="65" t="str">
        <f>H29</f>
        <v>15</v>
      </c>
      <c r="Q29" s="78">
        <f t="shared" si="2"/>
        <v>51.283000000000001</v>
      </c>
    </row>
    <row r="30" spans="1:20" x14ac:dyDescent="0.25">
      <c r="A30" s="1" t="s">
        <v>45</v>
      </c>
      <c r="B30" s="2" t="s">
        <v>46</v>
      </c>
      <c r="C30" s="3">
        <v>310</v>
      </c>
      <c r="D30" s="1" t="s">
        <v>13</v>
      </c>
      <c r="E30" s="1">
        <v>2</v>
      </c>
      <c r="F30" s="1" t="s">
        <v>14</v>
      </c>
      <c r="G30" s="1">
        <v>6</v>
      </c>
      <c r="H30" s="1">
        <v>15</v>
      </c>
      <c r="I30" s="130">
        <f t="shared" si="0"/>
        <v>51.283000000000001</v>
      </c>
      <c r="J30" s="109" t="s">
        <v>141</v>
      </c>
      <c r="K30" s="103" t="s">
        <v>45</v>
      </c>
      <c r="L30" s="94" t="s">
        <v>46</v>
      </c>
      <c r="M30" s="102">
        <v>51.283000000000001</v>
      </c>
      <c r="N30" s="70" t="str">
        <f t="shared" si="1"/>
        <v>07770C</v>
      </c>
      <c r="O30" s="119" t="str">
        <f t="shared" si="1"/>
        <v>Pipefitter/Instrumentation</v>
      </c>
      <c r="P30" s="65">
        <f>H30</f>
        <v>15</v>
      </c>
      <c r="Q30" s="78">
        <f t="shared" si="2"/>
        <v>51.283000000000001</v>
      </c>
    </row>
    <row r="31" spans="1:20" x14ac:dyDescent="0.25">
      <c r="A31" s="1" t="s">
        <v>48</v>
      </c>
      <c r="B31" s="2" t="s">
        <v>49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130">
        <f t="shared" si="0"/>
        <v>49.896000000000001</v>
      </c>
      <c r="J31" s="109" t="s">
        <v>141</v>
      </c>
      <c r="K31" s="103" t="s">
        <v>48</v>
      </c>
      <c r="L31" s="94" t="s">
        <v>49</v>
      </c>
      <c r="M31" s="102">
        <v>49.896000000000001</v>
      </c>
      <c r="N31" s="70" t="str">
        <f t="shared" si="1"/>
        <v>08030C</v>
      </c>
      <c r="O31" s="119" t="str">
        <f t="shared" si="1"/>
        <v xml:space="preserve">Plumber </v>
      </c>
      <c r="P31" s="65" t="str">
        <f>H31</f>
        <v>11</v>
      </c>
      <c r="Q31" s="78">
        <f t="shared" si="2"/>
        <v>49.896000000000001</v>
      </c>
    </row>
    <row r="32" spans="1:20" x14ac:dyDescent="0.25">
      <c r="A32" s="1" t="s">
        <v>50</v>
      </c>
      <c r="B32" s="2" t="s">
        <v>51</v>
      </c>
      <c r="C32" s="3">
        <v>313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130">
        <f t="shared" si="0"/>
        <v>54.34</v>
      </c>
      <c r="J32" s="103" t="s">
        <v>141</v>
      </c>
      <c r="K32" s="103" t="s">
        <v>50</v>
      </c>
      <c r="L32" s="94" t="s">
        <v>51</v>
      </c>
      <c r="M32" s="102">
        <v>54.34</v>
      </c>
      <c r="N32" s="70" t="str">
        <f t="shared" si="1"/>
        <v>08010C</v>
      </c>
      <c r="O32" s="119" t="str">
        <f t="shared" si="1"/>
        <v xml:space="preserve">Plumber/Welder </v>
      </c>
      <c r="P32" s="122">
        <f>H32</f>
        <v>12</v>
      </c>
      <c r="Q32" s="78">
        <f t="shared" si="2"/>
        <v>54.34</v>
      </c>
    </row>
    <row r="33" spans="1:17" x14ac:dyDescent="0.25">
      <c r="B33" s="124" t="str">
        <f>"For Plumbers' participation in the 'Twin City Pipe Trades Pension Trust,' "&amp; TEXT(M70,"$0.00")&amp;" per hour has been removed from the hourly rate shown above."</f>
        <v>For Plumbers' participation in the 'Twin City Pipe Trades Pension Trust,' $2.33 per hour has been removed from the hourly rate shown above.</v>
      </c>
      <c r="I33" s="130"/>
      <c r="J33" s="109"/>
      <c r="K33" s="109"/>
      <c r="M33" s="102"/>
    </row>
    <row r="34" spans="1:17" x14ac:dyDescent="0.25">
      <c r="I34" s="130"/>
      <c r="J34" s="109"/>
      <c r="K34" s="109"/>
      <c r="M34" s="102"/>
    </row>
    <row r="35" spans="1:17" x14ac:dyDescent="0.25">
      <c r="A35" s="10" t="s">
        <v>146</v>
      </c>
      <c r="F35" s="9" t="s">
        <v>160</v>
      </c>
      <c r="G35" s="9" t="s">
        <v>133</v>
      </c>
      <c r="H35" s="9" t="s">
        <v>135</v>
      </c>
      <c r="I35" s="131" t="s">
        <v>4</v>
      </c>
      <c r="J35" s="109"/>
      <c r="K35" s="109"/>
      <c r="M35" s="102"/>
    </row>
    <row r="36" spans="1:17" s="11" customFormat="1" x14ac:dyDescent="0.25">
      <c r="A36" s="127" t="s">
        <v>150</v>
      </c>
      <c r="B36" s="128" t="s">
        <v>159</v>
      </c>
      <c r="C36" s="127" t="s">
        <v>162</v>
      </c>
      <c r="D36" s="127" t="s">
        <v>5</v>
      </c>
      <c r="E36" s="127" t="s">
        <v>6</v>
      </c>
      <c r="F36" s="127" t="s">
        <v>161</v>
      </c>
      <c r="G36" s="127" t="s">
        <v>134</v>
      </c>
      <c r="H36" s="127" t="s">
        <v>134</v>
      </c>
      <c r="I36" s="132" t="s">
        <v>12</v>
      </c>
      <c r="J36" s="107"/>
      <c r="K36" s="107"/>
      <c r="L36" s="108"/>
      <c r="M36" s="133"/>
      <c r="N36" s="120"/>
      <c r="O36" s="121"/>
      <c r="P36" s="64"/>
      <c r="Q36" s="64"/>
    </row>
    <row r="37" spans="1:17" x14ac:dyDescent="0.25">
      <c r="A37" s="1" t="s">
        <v>56</v>
      </c>
      <c r="B37" s="2" t="s">
        <v>57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124</v>
      </c>
      <c r="I37" s="130">
        <f t="shared" ref="I37:I49" si="3">M37</f>
        <v>50.079000000000001</v>
      </c>
      <c r="J37" s="103" t="s">
        <v>141</v>
      </c>
      <c r="K37" s="103" t="s">
        <v>56</v>
      </c>
      <c r="L37" s="94" t="s">
        <v>57</v>
      </c>
      <c r="M37" s="102">
        <v>50.079000000000001</v>
      </c>
      <c r="N37" s="70" t="str">
        <f t="shared" ref="N37:N49" si="4">A37</f>
        <v>04530C</v>
      </c>
      <c r="O37" s="119" t="str">
        <f t="shared" ref="O37:O49" si="5">B37</f>
        <v>Foreman, Bricklayer</v>
      </c>
      <c r="P37" s="122" t="str">
        <f t="shared" ref="P37:P49" si="6">H37</f>
        <v>07</v>
      </c>
      <c r="Q37" s="78">
        <f t="shared" ref="Q37:Q49" si="7">M37</f>
        <v>50.079000000000001</v>
      </c>
    </row>
    <row r="38" spans="1:17" x14ac:dyDescent="0.25">
      <c r="A38" s="1" t="s">
        <v>58</v>
      </c>
      <c r="B38" s="2" t="s">
        <v>59</v>
      </c>
      <c r="C38" s="3">
        <v>363</v>
      </c>
      <c r="D38" s="1" t="s">
        <v>13</v>
      </c>
      <c r="E38" s="1">
        <v>2</v>
      </c>
      <c r="F38" s="1" t="s">
        <v>14</v>
      </c>
      <c r="G38" s="1">
        <v>8</v>
      </c>
      <c r="H38" s="1" t="s">
        <v>125</v>
      </c>
      <c r="I38" s="130">
        <f t="shared" si="3"/>
        <v>47.942</v>
      </c>
      <c r="J38" s="103" t="s">
        <v>141</v>
      </c>
      <c r="K38" s="103" t="s">
        <v>58</v>
      </c>
      <c r="L38" s="94" t="s">
        <v>59</v>
      </c>
      <c r="M38" s="102">
        <v>47.942</v>
      </c>
      <c r="N38" s="70" t="str">
        <f t="shared" si="4"/>
        <v>04560C</v>
      </c>
      <c r="O38" s="119" t="str">
        <f t="shared" si="5"/>
        <v>Foreman, Carpenter</v>
      </c>
      <c r="P38" s="122" t="str">
        <f t="shared" si="6"/>
        <v>05</v>
      </c>
      <c r="Q38" s="78">
        <f t="shared" si="7"/>
        <v>47.942</v>
      </c>
    </row>
    <row r="39" spans="1:17" x14ac:dyDescent="0.25">
      <c r="A39" s="1" t="s">
        <v>210</v>
      </c>
      <c r="B39" s="2" t="s">
        <v>181</v>
      </c>
      <c r="C39" s="3">
        <v>385</v>
      </c>
      <c r="D39" s="1" t="s">
        <v>13</v>
      </c>
      <c r="E39" s="1">
        <v>2</v>
      </c>
      <c r="F39" s="1" t="s">
        <v>14</v>
      </c>
      <c r="G39" s="1">
        <v>8</v>
      </c>
      <c r="H39" s="1">
        <v>24</v>
      </c>
      <c r="I39" s="130">
        <f t="shared" ref="I39" si="8">M39</f>
        <v>50.845999999999997</v>
      </c>
      <c r="J39" s="103" t="s">
        <v>141</v>
      </c>
      <c r="K39" s="103" t="s">
        <v>210</v>
      </c>
      <c r="L39" s="94" t="s">
        <v>59</v>
      </c>
      <c r="M39" s="102">
        <v>50.845999999999997</v>
      </c>
      <c r="N39" s="70" t="str">
        <f t="shared" si="4"/>
        <v>53105C</v>
      </c>
      <c r="O39" s="119" t="str">
        <f t="shared" si="5"/>
        <v>Foreman, Carpenter - FPS</v>
      </c>
      <c r="P39" s="122">
        <f t="shared" si="6"/>
        <v>24</v>
      </c>
      <c r="Q39" s="78">
        <f t="shared" ref="Q39" si="9">M39</f>
        <v>50.845999999999997</v>
      </c>
    </row>
    <row r="40" spans="1:17" x14ac:dyDescent="0.25">
      <c r="A40" s="1" t="s">
        <v>60</v>
      </c>
      <c r="B40" s="2" t="s">
        <v>61</v>
      </c>
      <c r="C40" s="3">
        <v>348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126</v>
      </c>
      <c r="I40" s="130">
        <f t="shared" si="3"/>
        <v>52.459000000000003</v>
      </c>
      <c r="J40" s="103" t="s">
        <v>141</v>
      </c>
      <c r="K40" s="103" t="s">
        <v>60</v>
      </c>
      <c r="L40" s="94" t="s">
        <v>61</v>
      </c>
      <c r="M40" s="102">
        <v>52.459000000000003</v>
      </c>
      <c r="N40" s="70" t="str">
        <f t="shared" si="4"/>
        <v>04680C</v>
      </c>
      <c r="O40" s="119" t="str">
        <f t="shared" si="5"/>
        <v>Foreman, Iron Worker</v>
      </c>
      <c r="P40" s="122" t="str">
        <f t="shared" si="6"/>
        <v>09</v>
      </c>
      <c r="Q40" s="78">
        <f t="shared" si="7"/>
        <v>52.459000000000003</v>
      </c>
    </row>
    <row r="41" spans="1:17" x14ac:dyDescent="0.25">
      <c r="A41" s="1" t="s">
        <v>62</v>
      </c>
      <c r="B41" s="2" t="s">
        <v>63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127</v>
      </c>
      <c r="I41" s="130">
        <f t="shared" si="3"/>
        <v>46.841999999999999</v>
      </c>
      <c r="J41" s="103" t="s">
        <v>141</v>
      </c>
      <c r="K41" s="103" t="s">
        <v>62</v>
      </c>
      <c r="L41" s="94" t="s">
        <v>63</v>
      </c>
      <c r="M41" s="102">
        <v>46.841999999999999</v>
      </c>
      <c r="N41" s="70" t="str">
        <f t="shared" si="4"/>
        <v>04760C</v>
      </c>
      <c r="O41" s="119" t="str">
        <f t="shared" si="5"/>
        <v>Foreman, Painter</v>
      </c>
      <c r="P41" s="122" t="str">
        <f t="shared" si="6"/>
        <v>03</v>
      </c>
      <c r="Q41" s="78">
        <f t="shared" si="7"/>
        <v>46.841999999999999</v>
      </c>
    </row>
    <row r="42" spans="1:17" x14ac:dyDescent="0.25">
      <c r="A42" s="1" t="s">
        <v>64</v>
      </c>
      <c r="B42" s="2" t="s">
        <v>65</v>
      </c>
      <c r="C42" s="3">
        <v>348</v>
      </c>
      <c r="D42" s="1" t="s">
        <v>13</v>
      </c>
      <c r="E42" s="1">
        <v>2</v>
      </c>
      <c r="F42" s="1" t="s">
        <v>14</v>
      </c>
      <c r="G42" s="1">
        <v>7</v>
      </c>
      <c r="H42" s="1" t="s">
        <v>127</v>
      </c>
      <c r="I42" s="130">
        <f t="shared" si="3"/>
        <v>46.841999999999999</v>
      </c>
      <c r="J42" s="103" t="s">
        <v>141</v>
      </c>
      <c r="K42" s="103" t="s">
        <v>64</v>
      </c>
      <c r="L42" s="94" t="s">
        <v>65</v>
      </c>
      <c r="M42" s="102">
        <v>46.841999999999999</v>
      </c>
      <c r="N42" s="70" t="str">
        <f t="shared" si="4"/>
        <v>05010C</v>
      </c>
      <c r="O42" s="119" t="str">
        <f t="shared" si="5"/>
        <v>Foreman, Painter-Traffic</v>
      </c>
      <c r="P42" s="122" t="str">
        <f t="shared" si="6"/>
        <v>03</v>
      </c>
      <c r="Q42" s="78">
        <f t="shared" si="7"/>
        <v>46.841999999999999</v>
      </c>
    </row>
    <row r="43" spans="1:17" x14ac:dyDescent="0.25">
      <c r="A43" s="1" t="s">
        <v>66</v>
      </c>
      <c r="B43" s="2" t="s">
        <v>67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129</v>
      </c>
      <c r="I43" s="130">
        <f t="shared" si="3"/>
        <v>53.311</v>
      </c>
      <c r="J43" s="103" t="s">
        <v>141</v>
      </c>
      <c r="K43" s="103" t="s">
        <v>66</v>
      </c>
      <c r="L43" s="94" t="s">
        <v>67</v>
      </c>
      <c r="M43" s="102">
        <v>53.311</v>
      </c>
      <c r="N43" s="70" t="str">
        <f t="shared" si="4"/>
        <v>04940C</v>
      </c>
      <c r="O43" s="119" t="str">
        <f t="shared" si="5"/>
        <v>Foreman, Sheet Metal Worker</v>
      </c>
      <c r="P43" s="122" t="str">
        <f t="shared" si="6"/>
        <v>14</v>
      </c>
      <c r="Q43" s="78">
        <f t="shared" si="7"/>
        <v>53.311</v>
      </c>
    </row>
    <row r="44" spans="1:17" x14ac:dyDescent="0.25">
      <c r="A44" s="1" t="s">
        <v>68</v>
      </c>
      <c r="B44" s="2" t="s">
        <v>69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130">
        <f t="shared" si="3"/>
        <v>55.148000000000003</v>
      </c>
      <c r="J44" s="103" t="s">
        <v>141</v>
      </c>
      <c r="K44" s="103" t="s">
        <v>68</v>
      </c>
      <c r="L44" s="94" t="s">
        <v>69</v>
      </c>
      <c r="M44" s="102">
        <v>55.148000000000003</v>
      </c>
      <c r="N44" s="70" t="str">
        <f t="shared" si="4"/>
        <v>04830C</v>
      </c>
      <c r="O44" s="119" t="str">
        <f t="shared" si="5"/>
        <v>Foreman, Pipefitter</v>
      </c>
      <c r="P44" s="122" t="str">
        <f t="shared" si="6"/>
        <v>17</v>
      </c>
      <c r="Q44" s="78">
        <f t="shared" si="7"/>
        <v>55.148000000000003</v>
      </c>
    </row>
    <row r="45" spans="1:17" x14ac:dyDescent="0.25">
      <c r="A45" s="1" t="s">
        <v>70</v>
      </c>
      <c r="B45" s="2" t="s">
        <v>71</v>
      </c>
      <c r="C45" s="3">
        <v>363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130</v>
      </c>
      <c r="I45" s="130">
        <f t="shared" si="3"/>
        <v>55.148000000000003</v>
      </c>
      <c r="J45" s="103" t="s">
        <v>141</v>
      </c>
      <c r="K45" s="103" t="s">
        <v>70</v>
      </c>
      <c r="L45" s="94" t="s">
        <v>71</v>
      </c>
      <c r="M45" s="102">
        <v>55.148000000000003</v>
      </c>
      <c r="N45" s="70" t="str">
        <f t="shared" si="4"/>
        <v>04832C</v>
      </c>
      <c r="O45" s="119" t="str">
        <f t="shared" si="5"/>
        <v>Foreman, Pipefitter/Instrumentation</v>
      </c>
      <c r="P45" s="122" t="str">
        <f t="shared" si="6"/>
        <v>17</v>
      </c>
      <c r="Q45" s="78">
        <f t="shared" si="7"/>
        <v>55.148000000000003</v>
      </c>
    </row>
    <row r="46" spans="1:17" x14ac:dyDescent="0.25">
      <c r="A46" s="1" t="s">
        <v>72</v>
      </c>
      <c r="B46" s="2" t="s">
        <v>73</v>
      </c>
      <c r="C46" s="3">
        <v>370</v>
      </c>
      <c r="D46" s="1" t="s">
        <v>13</v>
      </c>
      <c r="E46" s="1">
        <v>2</v>
      </c>
      <c r="F46" s="1" t="s">
        <v>14</v>
      </c>
      <c r="G46" s="1">
        <v>8</v>
      </c>
      <c r="H46" s="1" t="s">
        <v>131</v>
      </c>
      <c r="I46" s="130">
        <f t="shared" si="3"/>
        <v>53.19</v>
      </c>
      <c r="J46" s="103" t="s">
        <v>141</v>
      </c>
      <c r="K46" s="103" t="s">
        <v>72</v>
      </c>
      <c r="L46" s="94" t="s">
        <v>73</v>
      </c>
      <c r="M46" s="102">
        <v>53.19</v>
      </c>
      <c r="N46" s="70" t="str">
        <f t="shared" si="4"/>
        <v>04840C</v>
      </c>
      <c r="O46" s="119" t="str">
        <f t="shared" si="5"/>
        <v>Foreman, Plumber</v>
      </c>
      <c r="P46" s="122" t="str">
        <f t="shared" si="6"/>
        <v>13</v>
      </c>
      <c r="Q46" s="78">
        <f t="shared" si="7"/>
        <v>53.19</v>
      </c>
    </row>
    <row r="47" spans="1:17" x14ac:dyDescent="0.25">
      <c r="A47" s="134" t="s">
        <v>76</v>
      </c>
      <c r="B47" s="2" t="s">
        <v>178</v>
      </c>
      <c r="C47" s="3">
        <v>363</v>
      </c>
      <c r="D47" s="1" t="s">
        <v>13</v>
      </c>
      <c r="E47" s="1">
        <v>2</v>
      </c>
      <c r="F47" s="1" t="s">
        <v>14</v>
      </c>
      <c r="G47" s="1">
        <v>8</v>
      </c>
      <c r="H47" s="1">
        <v>20</v>
      </c>
      <c r="I47" s="130">
        <f t="shared" si="3"/>
        <v>57.932000000000002</v>
      </c>
      <c r="J47" s="103" t="s">
        <v>141</v>
      </c>
      <c r="K47" s="103" t="str">
        <f>A47</f>
        <v>04850C</v>
      </c>
      <c r="L47" s="94" t="str">
        <f>B47</f>
        <v>Foreman, Plumber Master in Charge - FPS</v>
      </c>
      <c r="M47" s="102">
        <v>57.932000000000002</v>
      </c>
      <c r="N47" s="70" t="str">
        <f t="shared" si="4"/>
        <v>04850C</v>
      </c>
      <c r="O47" s="119" t="str">
        <f t="shared" si="5"/>
        <v>Foreman, Plumber Master in Charge - FPS</v>
      </c>
      <c r="P47" s="122">
        <f t="shared" si="6"/>
        <v>20</v>
      </c>
      <c r="Q47" s="78">
        <f t="shared" si="7"/>
        <v>57.932000000000002</v>
      </c>
    </row>
    <row r="48" spans="1:17" x14ac:dyDescent="0.25">
      <c r="A48" s="1" t="s">
        <v>74</v>
      </c>
      <c r="B48" s="2" t="s">
        <v>75</v>
      </c>
      <c r="C48" s="3">
        <v>375</v>
      </c>
      <c r="D48" s="1" t="s">
        <v>13</v>
      </c>
      <c r="E48" s="1">
        <v>2</v>
      </c>
      <c r="F48" s="1" t="s">
        <v>14</v>
      </c>
      <c r="G48" s="1">
        <v>8</v>
      </c>
      <c r="H48" s="1">
        <v>22</v>
      </c>
      <c r="I48" s="130">
        <f t="shared" si="3"/>
        <v>57.927</v>
      </c>
      <c r="J48" s="103" t="s">
        <v>141</v>
      </c>
      <c r="K48" s="103" t="s">
        <v>74</v>
      </c>
      <c r="L48" s="94" t="s">
        <v>75</v>
      </c>
      <c r="M48" s="102">
        <v>57.927</v>
      </c>
      <c r="N48" s="70" t="str">
        <f t="shared" si="4"/>
        <v>04860C</v>
      </c>
      <c r="O48" s="119" t="str">
        <f t="shared" si="5"/>
        <v>Foreman, Plumber/Welder</v>
      </c>
      <c r="P48" s="122">
        <f t="shared" si="6"/>
        <v>22</v>
      </c>
      <c r="Q48" s="78">
        <f t="shared" si="7"/>
        <v>57.927</v>
      </c>
    </row>
    <row r="49" spans="1:20" x14ac:dyDescent="0.25">
      <c r="A49" s="1" t="s">
        <v>177</v>
      </c>
      <c r="B49" s="2" t="s">
        <v>176</v>
      </c>
      <c r="C49" s="3">
        <v>395</v>
      </c>
      <c r="D49" s="1" t="s">
        <v>13</v>
      </c>
      <c r="E49" s="1">
        <v>2</v>
      </c>
      <c r="F49" s="1" t="s">
        <v>14</v>
      </c>
      <c r="G49" s="1">
        <v>8</v>
      </c>
      <c r="H49" s="1">
        <v>21</v>
      </c>
      <c r="I49" s="130">
        <f t="shared" si="3"/>
        <v>59.588000000000001</v>
      </c>
      <c r="J49" s="98" t="s">
        <v>141</v>
      </c>
      <c r="K49" s="103" t="str">
        <f>A49</f>
        <v>53094C</v>
      </c>
      <c r="L49" s="94" t="str">
        <f>B49</f>
        <v>Foreman, Plumber/Welder Master In Charge - FPS</v>
      </c>
      <c r="M49" s="102">
        <v>59.588000000000001</v>
      </c>
      <c r="N49" s="70" t="str">
        <f t="shared" si="4"/>
        <v>53094C</v>
      </c>
      <c r="O49" s="119" t="str">
        <f t="shared" si="5"/>
        <v>Foreman, Plumber/Welder Master In Charge - FPS</v>
      </c>
      <c r="P49" s="122">
        <f t="shared" si="6"/>
        <v>21</v>
      </c>
      <c r="Q49" s="78">
        <f t="shared" si="7"/>
        <v>59.588000000000001</v>
      </c>
    </row>
    <row r="50" spans="1:20" x14ac:dyDescent="0.25">
      <c r="B50" s="124" t="str">
        <f>B33</f>
        <v>For Plumbers' participation in the 'Twin City Pipe Trades Pension Trust,' $2.33 per hour has been removed from the hourly rate shown above.</v>
      </c>
      <c r="J50" s="99"/>
      <c r="K50" s="109"/>
    </row>
    <row r="51" spans="1:20" s="7" customFormat="1" x14ac:dyDescent="0.25">
      <c r="A51" s="1"/>
      <c r="B51" s="2"/>
      <c r="C51" s="3"/>
      <c r="D51" s="1"/>
      <c r="E51" s="1"/>
      <c r="F51" s="1"/>
      <c r="G51" s="1"/>
      <c r="H51" s="1"/>
      <c r="I51" s="4"/>
      <c r="J51" s="99"/>
      <c r="K51" s="109"/>
      <c r="L51" s="105"/>
      <c r="M51" s="99"/>
      <c r="N51" s="70"/>
      <c r="O51" s="119"/>
      <c r="P51" s="65"/>
      <c r="Q51" s="65"/>
    </row>
    <row r="52" spans="1:20" s="7" customFormat="1" x14ac:dyDescent="0.25">
      <c r="A52" s="2" t="s">
        <v>78</v>
      </c>
      <c r="C52" s="3"/>
      <c r="D52" s="1"/>
      <c r="E52" s="1"/>
      <c r="F52" s="1"/>
      <c r="G52" s="1"/>
      <c r="H52" s="1"/>
      <c r="I52" s="4"/>
      <c r="J52" s="103"/>
      <c r="K52" s="103"/>
      <c r="L52" s="105"/>
      <c r="M52" s="99"/>
      <c r="N52" s="70"/>
      <c r="O52" s="119"/>
      <c r="P52" s="65"/>
      <c r="Q52" s="65"/>
    </row>
    <row r="53" spans="1:20" s="7" customFormat="1" x14ac:dyDescent="0.25">
      <c r="A53" s="2" t="s">
        <v>79</v>
      </c>
      <c r="C53" s="3"/>
      <c r="D53" s="1"/>
      <c r="E53" s="1"/>
      <c r="F53" s="1"/>
      <c r="G53" s="1"/>
      <c r="H53" s="1"/>
      <c r="I53" s="4"/>
      <c r="J53" s="109"/>
      <c r="K53" s="110"/>
      <c r="L53" s="105"/>
      <c r="M53" s="99"/>
      <c r="N53" s="70"/>
      <c r="O53" s="119"/>
      <c r="P53" s="65"/>
      <c r="Q53" s="65"/>
    </row>
    <row r="54" spans="1:20" s="7" customFormat="1" x14ac:dyDescent="0.25">
      <c r="A54" s="1"/>
      <c r="B54" s="2"/>
      <c r="C54" s="3"/>
      <c r="D54" s="1"/>
      <c r="E54" s="1"/>
      <c r="F54" s="1"/>
      <c r="G54" s="1"/>
      <c r="H54" s="1"/>
      <c r="I54" s="4"/>
      <c r="J54" s="109"/>
      <c r="K54" s="110"/>
      <c r="L54" s="105"/>
      <c r="M54" s="99"/>
      <c r="N54" s="70"/>
      <c r="O54" s="119"/>
      <c r="P54" s="65"/>
      <c r="Q54" s="65"/>
    </row>
    <row r="55" spans="1:20" s="7" customFormat="1" x14ac:dyDescent="0.25">
      <c r="A55" s="19" t="s">
        <v>86</v>
      </c>
      <c r="B55" s="20"/>
      <c r="C55" s="3"/>
      <c r="E55" s="20"/>
      <c r="F55" s="21"/>
      <c r="G55" s="1"/>
      <c r="H55" s="1"/>
      <c r="I55" s="4"/>
      <c r="J55" s="103"/>
      <c r="K55" s="103"/>
      <c r="L55" s="105"/>
      <c r="M55" s="99"/>
      <c r="N55" s="70"/>
      <c r="O55" s="119"/>
      <c r="P55" s="65"/>
      <c r="Q55" s="65"/>
    </row>
    <row r="56" spans="1:20" s="7" customFormat="1" x14ac:dyDescent="0.25">
      <c r="A56" s="19" t="s">
        <v>87</v>
      </c>
      <c r="B56" s="20"/>
      <c r="C56" s="3"/>
      <c r="E56" s="20"/>
      <c r="F56" s="21"/>
      <c r="G56" s="1"/>
      <c r="H56" s="1"/>
      <c r="I56" s="4"/>
      <c r="J56" s="103"/>
      <c r="K56" s="103" t="s">
        <v>113</v>
      </c>
      <c r="L56" s="105"/>
      <c r="M56" s="99"/>
      <c r="N56" s="70" t="s">
        <v>113</v>
      </c>
      <c r="O56" s="119"/>
      <c r="P56" s="65"/>
      <c r="Q56" s="65"/>
      <c r="R56" s="3"/>
      <c r="S56" s="3"/>
      <c r="T56" s="3"/>
    </row>
    <row r="57" spans="1:20" s="7" customFormat="1" x14ac:dyDescent="0.25">
      <c r="A57" s="22">
        <f ca="1">M57</f>
        <v>0.23200000000000001</v>
      </c>
      <c r="B57" s="2" t="s">
        <v>82</v>
      </c>
      <c r="C57" s="137"/>
      <c r="D57" s="19"/>
      <c r="E57" s="1"/>
      <c r="F57" s="1"/>
      <c r="G57" s="1"/>
      <c r="H57" s="1"/>
      <c r="I57" s="4"/>
      <c r="J57" s="103" t="s">
        <v>141</v>
      </c>
      <c r="K57" s="116" t="s">
        <v>97</v>
      </c>
      <c r="L57" s="105" t="s">
        <v>97</v>
      </c>
      <c r="M57" s="102" cm="1">
        <f t="array" aca="1" ref="M57" ca="1">IF(J57="Y",ROUND(VLOOKUP(K57,INDIRECT($K$2),3,0)*INDIRECT($J$1),3),ROUND(VLOOKUP(K57,INDIRECT($K$2),3,0),3))</f>
        <v>0.23200000000000001</v>
      </c>
      <c r="N57" s="70" t="str">
        <f>K57</f>
        <v>10th Year</v>
      </c>
      <c r="O57" s="119"/>
      <c r="P57" s="65"/>
      <c r="Q57" s="84">
        <f ca="1">M57</f>
        <v>0.23200000000000001</v>
      </c>
      <c r="R57" s="3"/>
      <c r="S57" s="3"/>
      <c r="T57" s="3"/>
    </row>
    <row r="58" spans="1:20" s="7" customFormat="1" x14ac:dyDescent="0.25">
      <c r="A58" s="22">
        <f t="shared" ref="A58:A60" ca="1" si="10">M58</f>
        <v>0.34699999999999998</v>
      </c>
      <c r="B58" s="2" t="s">
        <v>83</v>
      </c>
      <c r="C58" s="137"/>
      <c r="D58" s="19"/>
      <c r="G58" s="1"/>
      <c r="H58" s="1"/>
      <c r="I58" s="4"/>
      <c r="J58" s="103" t="s">
        <v>141</v>
      </c>
      <c r="K58" s="116" t="s">
        <v>98</v>
      </c>
      <c r="L58" s="105" t="s">
        <v>98</v>
      </c>
      <c r="M58" s="102" cm="1">
        <f t="array" aca="1" ref="M58" ca="1">IF(J58="Y",ROUND(VLOOKUP(K58,INDIRECT($K$2),3,0)*INDIRECT($J$1),3),ROUND(VLOOKUP(K58,INDIRECT($K$2),3,0),3))</f>
        <v>0.34699999999999998</v>
      </c>
      <c r="N58" s="70" t="str">
        <f t="shared" ref="N58:N60" si="11">K58</f>
        <v>15th Year</v>
      </c>
      <c r="O58" s="119"/>
      <c r="P58" s="65"/>
      <c r="Q58" s="84">
        <f t="shared" ref="Q58:Q60" ca="1" si="12">M58</f>
        <v>0.34699999999999998</v>
      </c>
    </row>
    <row r="59" spans="1:20" s="7" customFormat="1" x14ac:dyDescent="0.25">
      <c r="A59" s="22">
        <f t="shared" ca="1" si="10"/>
        <v>0.57899999999999996</v>
      </c>
      <c r="B59" s="2" t="s">
        <v>84</v>
      </c>
      <c r="C59" s="137"/>
      <c r="D59" s="19"/>
      <c r="G59" s="1"/>
      <c r="H59" s="1"/>
      <c r="I59" s="4"/>
      <c r="J59" s="103" t="s">
        <v>141</v>
      </c>
      <c r="K59" s="116" t="s">
        <v>99</v>
      </c>
      <c r="L59" s="105" t="s">
        <v>99</v>
      </c>
      <c r="M59" s="102" cm="1">
        <f t="array" aca="1" ref="M59" ca="1">IF(J59="Y",ROUND(VLOOKUP(K59,INDIRECT($K$2),3,0)*INDIRECT($J$1),3),ROUND(VLOOKUP(K59,INDIRECT($K$2),3,0),3))</f>
        <v>0.57899999999999996</v>
      </c>
      <c r="N59" s="70" t="str">
        <f t="shared" si="11"/>
        <v>20th Year</v>
      </c>
      <c r="O59" s="119"/>
      <c r="P59" s="65"/>
      <c r="Q59" s="84">
        <f t="shared" ca="1" si="12"/>
        <v>0.57899999999999996</v>
      </c>
    </row>
    <row r="60" spans="1:20" s="7" customFormat="1" x14ac:dyDescent="0.25">
      <c r="A60" s="22">
        <f t="shared" ca="1" si="10"/>
        <v>0.69599999999999995</v>
      </c>
      <c r="B60" s="2" t="s">
        <v>85</v>
      </c>
      <c r="C60" s="137"/>
      <c r="D60" s="19"/>
      <c r="E60" s="1"/>
      <c r="F60" s="1"/>
      <c r="G60" s="1"/>
      <c r="H60" s="1"/>
      <c r="I60" s="4"/>
      <c r="J60" s="103" t="s">
        <v>141</v>
      </c>
      <c r="K60" s="116" t="s">
        <v>100</v>
      </c>
      <c r="L60" s="105" t="s">
        <v>100</v>
      </c>
      <c r="M60" s="102" cm="1">
        <f t="array" aca="1" ref="M60" ca="1">IF(J60="Y",ROUND(VLOOKUP(K60,INDIRECT($K$2),3,0)*INDIRECT($J$1),3),ROUND(VLOOKUP(K60,INDIRECT($K$2),3,0),3))</f>
        <v>0.69599999999999995</v>
      </c>
      <c r="N60" s="70" t="str">
        <f t="shared" si="11"/>
        <v>25th Year</v>
      </c>
      <c r="O60" s="119"/>
      <c r="P60" s="65"/>
      <c r="Q60" s="84">
        <f t="shared" ca="1" si="12"/>
        <v>0.69599999999999995</v>
      </c>
      <c r="R60" s="3"/>
      <c r="S60" s="3"/>
      <c r="T60" s="3"/>
    </row>
    <row r="62" spans="1:20" x14ac:dyDescent="0.25">
      <c r="K62" s="103" t="s">
        <v>152</v>
      </c>
      <c r="L62" s="105" t="s">
        <v>153</v>
      </c>
      <c r="M62" s="99" t="s">
        <v>154</v>
      </c>
      <c r="N62" s="70" t="s">
        <v>152</v>
      </c>
      <c r="O62" s="119" t="s">
        <v>153</v>
      </c>
      <c r="Q62" s="65" t="s">
        <v>154</v>
      </c>
    </row>
    <row r="63" spans="1:20" s="7" customFormat="1" x14ac:dyDescent="0.25">
      <c r="A63" s="1"/>
      <c r="B63" s="2"/>
      <c r="C63" s="3"/>
      <c r="D63" s="1"/>
      <c r="E63" s="1"/>
      <c r="F63" s="1"/>
      <c r="G63" s="1"/>
      <c r="H63" s="1"/>
      <c r="I63" s="4"/>
      <c r="J63" s="103" t="s">
        <v>13</v>
      </c>
      <c r="K63" s="117" t="s">
        <v>101</v>
      </c>
      <c r="L63" s="118" t="s">
        <v>107</v>
      </c>
      <c r="M63" s="102" cm="1">
        <f t="array" aca="1" ref="M63" ca="1">IF(J63="Y",ROUND(VLOOKUP(K63,INDIRECT($K$2),3,0)*INDIRECT($J$1),3),ROUND(VLOOKUP(K63,INDIRECT($K$2),3,0),3))</f>
        <v>40</v>
      </c>
      <c r="N63" s="70" t="str">
        <f>K63</f>
        <v>CBTCDY</v>
      </c>
      <c r="O63" s="119" t="str">
        <f>L63</f>
        <v>TL-On call by the day-CBT</v>
      </c>
      <c r="P63" s="65"/>
      <c r="Q63" s="84">
        <f ca="1">M63</f>
        <v>40</v>
      </c>
      <c r="R63" s="3"/>
      <c r="S63" s="3"/>
      <c r="T63" s="3"/>
    </row>
    <row r="64" spans="1:20" s="7" customFormat="1" x14ac:dyDescent="0.25">
      <c r="A64" s="1"/>
      <c r="B64" s="2"/>
      <c r="C64" s="3"/>
      <c r="D64" s="1"/>
      <c r="E64" s="1"/>
      <c r="F64" s="1"/>
      <c r="G64" s="1"/>
      <c r="H64" s="1"/>
      <c r="I64" s="4"/>
      <c r="J64" s="103" t="s">
        <v>13</v>
      </c>
      <c r="K64" s="117" t="s">
        <v>102</v>
      </c>
      <c r="L64" s="118" t="s">
        <v>108</v>
      </c>
      <c r="M64" s="102" cm="1">
        <f t="array" aca="1" ref="M64" ca="1">IF(J64="Y",ROUND(VLOOKUP(K64,INDIRECT($K$2),3,0)*INDIRECT($J$1),3),ROUND(VLOOKUP(K64,INDIRECT($K$2),3,0),3))</f>
        <v>50</v>
      </c>
      <c r="N64" s="70" t="str">
        <f t="shared" ref="N64:O68" si="13">K64</f>
        <v>CBTCWE</v>
      </c>
      <c r="O64" s="119" t="str">
        <f t="shared" si="13"/>
        <v>TL-On call day (weekend)-CBT</v>
      </c>
      <c r="P64" s="65"/>
      <c r="Q64" s="84">
        <f t="shared" ref="Q64:Q68" ca="1" si="14">M64</f>
        <v>50</v>
      </c>
      <c r="R64" s="3"/>
      <c r="S64" s="3"/>
      <c r="T64" s="3"/>
    </row>
    <row r="65" spans="1:20" s="7" customFormat="1" x14ac:dyDescent="0.25">
      <c r="A65" s="1"/>
      <c r="B65" s="2"/>
      <c r="C65" s="3"/>
      <c r="D65" s="1"/>
      <c r="E65" s="1"/>
      <c r="F65" s="1"/>
      <c r="G65" s="1"/>
      <c r="H65" s="1"/>
      <c r="I65" s="4"/>
      <c r="J65" s="103" t="s">
        <v>141</v>
      </c>
      <c r="K65" s="117" t="s">
        <v>103</v>
      </c>
      <c r="L65" s="118" t="s">
        <v>109</v>
      </c>
      <c r="M65" s="102" cm="1">
        <f t="array" aca="1" ref="M65" ca="1">IF(J65="Y",ROUND(VLOOKUP(K65,INDIRECT($K$2),3,0)*INDIRECT($J$1),3),ROUND(VLOOKUP(K65,INDIRECT($K$2),3,0),3))</f>
        <v>0.82799999999999996</v>
      </c>
      <c r="N65" s="70" t="str">
        <f t="shared" si="13"/>
        <v>CBTPMS</v>
      </c>
      <c r="O65" s="119" t="str">
        <f t="shared" si="13"/>
        <v>TL-Painter Miscellaneous-CBT</v>
      </c>
      <c r="P65" s="65"/>
      <c r="Q65" s="84">
        <f t="shared" ca="1" si="14"/>
        <v>0.82799999999999996</v>
      </c>
      <c r="R65" s="3"/>
      <c r="S65" s="3"/>
      <c r="T65" s="3"/>
    </row>
    <row r="66" spans="1:20" s="7" customFormat="1" x14ac:dyDescent="0.25">
      <c r="A66" s="1"/>
      <c r="B66" s="2"/>
      <c r="C66" s="3"/>
      <c r="D66" s="1"/>
      <c r="E66" s="1"/>
      <c r="F66" s="1"/>
      <c r="G66" s="1"/>
      <c r="H66" s="1"/>
      <c r="I66" s="4"/>
      <c r="J66" s="103" t="s">
        <v>141</v>
      </c>
      <c r="K66" s="117" t="s">
        <v>104</v>
      </c>
      <c r="L66" s="118" t="s">
        <v>110</v>
      </c>
      <c r="M66" s="102" cm="1">
        <f t="array" aca="1" ref="M66" ca="1">IF(J66="Y",ROUND(VLOOKUP(K66,INDIRECT($K$2),3,0)*INDIRECT($J$1),3),ROUND(VLOOKUP(K66,INDIRECT($K$2),3,0),3))</f>
        <v>0.82799999999999996</v>
      </c>
      <c r="N66" s="70" t="str">
        <f t="shared" si="13"/>
        <v>CBTSPP</v>
      </c>
      <c r="O66" s="119" t="str">
        <f t="shared" si="13"/>
        <v>TL-Spray Painting-CBT</v>
      </c>
      <c r="P66" s="65"/>
      <c r="Q66" s="84">
        <f t="shared" ca="1" si="14"/>
        <v>0.82799999999999996</v>
      </c>
      <c r="R66" s="3"/>
      <c r="S66" s="3"/>
      <c r="T66" s="3"/>
    </row>
    <row r="67" spans="1:20" s="7" customFormat="1" x14ac:dyDescent="0.25">
      <c r="A67" s="1"/>
      <c r="B67" s="2"/>
      <c r="C67" s="3"/>
      <c r="D67" s="1"/>
      <c r="E67" s="1"/>
      <c r="F67" s="1"/>
      <c r="G67" s="1"/>
      <c r="H67" s="1"/>
      <c r="I67" s="4"/>
      <c r="J67" s="103" t="s">
        <v>141</v>
      </c>
      <c r="K67" s="117" t="s">
        <v>105</v>
      </c>
      <c r="L67" s="118" t="s">
        <v>111</v>
      </c>
      <c r="M67" s="102" cm="1">
        <f t="array" aca="1" ref="M67" ca="1">IF(J67="Y",ROUND(VLOOKUP(K67,INDIRECT($K$2),3,0)*INDIRECT($J$1),3),ROUND(VLOOKUP(K67,INDIRECT($K$2),3,0),3))</f>
        <v>0.71799999999999997</v>
      </c>
      <c r="N67" s="70" t="str">
        <f t="shared" si="13"/>
        <v>CBTSWS</v>
      </c>
      <c r="O67" s="119" t="str">
        <f t="shared" si="13"/>
        <v>TL-Swing Stage Premium-CBT</v>
      </c>
      <c r="P67" s="65"/>
      <c r="Q67" s="84">
        <f t="shared" ca="1" si="14"/>
        <v>0.71799999999999997</v>
      </c>
      <c r="R67" s="3"/>
      <c r="S67" s="3"/>
      <c r="T67" s="3"/>
    </row>
    <row r="68" spans="1:20" s="7" customFormat="1" x14ac:dyDescent="0.25">
      <c r="A68" s="1"/>
      <c r="B68" s="2"/>
      <c r="C68" s="3"/>
      <c r="D68" s="1"/>
      <c r="E68" s="1"/>
      <c r="F68" s="1"/>
      <c r="G68" s="1"/>
      <c r="H68" s="1"/>
      <c r="I68" s="4"/>
      <c r="J68" s="103" t="s">
        <v>141</v>
      </c>
      <c r="K68" s="117" t="s">
        <v>106</v>
      </c>
      <c r="L68" s="118" t="s">
        <v>112</v>
      </c>
      <c r="M68" s="102" cm="1">
        <f t="array" aca="1" ref="M68" ca="1">IF(J68="Y",ROUND(VLOOKUP(K68,INDIRECT($K$2),3,0)*INDIRECT($J$1),3),ROUND(VLOOKUP(K68,INDIRECT($K$2),3,0),3))</f>
        <v>0.27700000000000002</v>
      </c>
      <c r="N68" s="70" t="str">
        <f t="shared" si="13"/>
        <v>CBTTRM</v>
      </c>
      <c r="O68" s="119" t="str">
        <f t="shared" si="13"/>
        <v>TL-Treated Materials Prem-CBT</v>
      </c>
      <c r="P68" s="65"/>
      <c r="Q68" s="84">
        <f t="shared" ca="1" si="14"/>
        <v>0.27700000000000002</v>
      </c>
      <c r="R68" s="3"/>
      <c r="S68" s="3"/>
      <c r="T68" s="3"/>
    </row>
    <row r="69" spans="1:20" s="7" customFormat="1" x14ac:dyDescent="0.25">
      <c r="A69" s="1"/>
      <c r="B69" s="2"/>
      <c r="C69" s="3"/>
      <c r="D69" s="1"/>
      <c r="E69" s="1"/>
      <c r="F69" s="1"/>
      <c r="G69" s="1"/>
      <c r="H69" s="1"/>
      <c r="I69" s="4"/>
      <c r="J69" s="103"/>
      <c r="K69" s="103"/>
      <c r="L69" s="105"/>
      <c r="M69" s="99"/>
      <c r="N69" s="70"/>
      <c r="O69" s="119"/>
      <c r="P69" s="65"/>
      <c r="Q69" s="65"/>
    </row>
    <row r="70" spans="1:20" s="7" customFormat="1" x14ac:dyDescent="0.25">
      <c r="A70" s="1"/>
      <c r="B70" s="2"/>
      <c r="C70" s="3"/>
      <c r="D70" s="1"/>
      <c r="E70" s="1"/>
      <c r="F70" s="1"/>
      <c r="G70" s="1"/>
      <c r="H70" s="1"/>
      <c r="I70" s="4"/>
      <c r="J70" s="103"/>
      <c r="K70" s="103"/>
      <c r="L70" s="105" t="s">
        <v>144</v>
      </c>
      <c r="M70" s="101">
        <v>2.33</v>
      </c>
      <c r="N70" s="70"/>
      <c r="O70" s="119"/>
      <c r="P70" s="65"/>
      <c r="Q70" s="65"/>
    </row>
    <row r="71" spans="1:20" s="7" customFormat="1" x14ac:dyDescent="0.25">
      <c r="A71" s="1"/>
      <c r="B71" s="2"/>
      <c r="C71" s="3"/>
      <c r="D71" s="1"/>
      <c r="E71" s="1"/>
      <c r="F71" s="1"/>
      <c r="G71" s="1"/>
      <c r="H71" s="1"/>
      <c r="I71" s="4"/>
      <c r="J71" s="103"/>
      <c r="K71" s="103"/>
      <c r="L71" s="105"/>
      <c r="M71" s="99"/>
      <c r="N71" s="70"/>
      <c r="O71" s="119"/>
      <c r="P71" s="65"/>
      <c r="Q71" s="65"/>
    </row>
    <row r="72" spans="1:20" s="7" customFormat="1" x14ac:dyDescent="0.25">
      <c r="A72" s="1"/>
      <c r="B72" s="2"/>
      <c r="C72" s="3"/>
      <c r="D72" s="1"/>
      <c r="E72" s="1"/>
      <c r="F72" s="1"/>
      <c r="G72" s="1"/>
      <c r="H72" s="1"/>
      <c r="I72" s="4"/>
      <c r="J72" s="103"/>
      <c r="K72" s="103"/>
      <c r="L72" s="105"/>
      <c r="M72" s="99"/>
      <c r="N72" s="70"/>
      <c r="O72" s="119"/>
      <c r="P72" s="65"/>
      <c r="Q72" s="65"/>
    </row>
    <row r="73" spans="1:20" s="7" customFormat="1" x14ac:dyDescent="0.25">
      <c r="A73" s="1"/>
      <c r="B73" s="2"/>
      <c r="C73" s="3"/>
      <c r="D73" s="1"/>
      <c r="E73" s="1"/>
      <c r="F73" s="1"/>
      <c r="G73" s="1"/>
      <c r="H73" s="1"/>
      <c r="I73" s="4"/>
      <c r="J73" s="103"/>
      <c r="K73" s="103"/>
      <c r="L73" s="105"/>
      <c r="M73" s="99"/>
      <c r="N73" s="70"/>
      <c r="O73" s="119"/>
      <c r="P73" s="65"/>
      <c r="Q73" s="65"/>
    </row>
    <row r="74" spans="1:20" s="7" customFormat="1" x14ac:dyDescent="0.25">
      <c r="A74" s="1"/>
      <c r="B74" s="2"/>
      <c r="C74" s="3"/>
      <c r="D74" s="1"/>
      <c r="E74" s="1"/>
      <c r="F74" s="1"/>
      <c r="G74" s="1"/>
      <c r="H74" s="1"/>
      <c r="I74" s="4"/>
      <c r="J74" s="103"/>
      <c r="K74" s="103"/>
      <c r="L74" s="105"/>
      <c r="M74" s="99"/>
      <c r="N74" s="70"/>
      <c r="O74" s="119"/>
      <c r="P74" s="65"/>
      <c r="Q74" s="65"/>
    </row>
    <row r="75" spans="1:20" s="7" customFormat="1" x14ac:dyDescent="0.25">
      <c r="A75" s="1"/>
      <c r="B75" s="2"/>
      <c r="C75" s="3"/>
      <c r="D75" s="1"/>
      <c r="E75" s="1"/>
      <c r="F75" s="1"/>
      <c r="G75" s="1"/>
      <c r="H75" s="1"/>
      <c r="I75" s="4"/>
      <c r="J75" s="103"/>
      <c r="K75" s="103"/>
      <c r="L75" s="105"/>
      <c r="M75" s="99"/>
      <c r="N75" s="70"/>
      <c r="O75" s="119"/>
      <c r="P75" s="65"/>
      <c r="Q75" s="65"/>
    </row>
    <row r="76" spans="1:20" s="7" customFormat="1" x14ac:dyDescent="0.25">
      <c r="A76" s="1"/>
      <c r="B76" s="2"/>
      <c r="C76" s="3"/>
      <c r="D76" s="1"/>
      <c r="E76" s="1"/>
      <c r="F76" s="1"/>
      <c r="G76" s="1"/>
      <c r="H76" s="1"/>
      <c r="I76" s="4"/>
      <c r="J76" s="103"/>
      <c r="K76" s="103"/>
      <c r="L76" s="105"/>
      <c r="M76" s="99"/>
      <c r="N76" s="70"/>
      <c r="O76" s="119"/>
      <c r="P76" s="65"/>
      <c r="Q76" s="65"/>
    </row>
    <row r="77" spans="1:20" s="7" customFormat="1" x14ac:dyDescent="0.25">
      <c r="A77" s="1"/>
      <c r="B77" s="2"/>
      <c r="C77" s="3"/>
      <c r="D77" s="1"/>
      <c r="E77" s="1"/>
      <c r="F77" s="1"/>
      <c r="G77" s="1"/>
      <c r="H77" s="1"/>
      <c r="I77" s="4"/>
      <c r="J77" s="103"/>
      <c r="K77" s="103"/>
      <c r="L77" s="105"/>
      <c r="M77" s="99"/>
      <c r="N77" s="70"/>
      <c r="O77" s="119"/>
      <c r="P77" s="65"/>
      <c r="Q77" s="65"/>
    </row>
    <row r="78" spans="1:20" s="7" customFormat="1" x14ac:dyDescent="0.25">
      <c r="A78" s="1"/>
      <c r="B78" s="2"/>
      <c r="C78" s="3"/>
      <c r="D78" s="1"/>
      <c r="E78" s="1"/>
      <c r="F78" s="1"/>
      <c r="G78" s="1"/>
      <c r="H78" s="1"/>
      <c r="I78" s="4"/>
      <c r="J78" s="103"/>
      <c r="K78" s="103"/>
      <c r="L78" s="105"/>
      <c r="M78" s="99"/>
      <c r="N78" s="70"/>
      <c r="O78" s="119"/>
      <c r="P78" s="65"/>
      <c r="Q78" s="65"/>
    </row>
    <row r="79" spans="1:20" s="7" customFormat="1" x14ac:dyDescent="0.25">
      <c r="A79" s="1"/>
      <c r="B79" s="2"/>
      <c r="C79" s="3"/>
      <c r="D79" s="1"/>
      <c r="E79" s="1"/>
      <c r="F79" s="1"/>
      <c r="G79" s="1"/>
      <c r="H79" s="1"/>
      <c r="I79" s="4"/>
      <c r="J79" s="103"/>
      <c r="K79" s="103"/>
      <c r="L79" s="105"/>
      <c r="M79" s="99"/>
      <c r="N79" s="70"/>
      <c r="O79" s="119"/>
      <c r="P79" s="65"/>
      <c r="Q79" s="65"/>
    </row>
    <row r="80" spans="1:20" s="7" customFormat="1" x14ac:dyDescent="0.25">
      <c r="A80" s="1"/>
      <c r="B80" s="2"/>
      <c r="C80" s="3"/>
      <c r="D80" s="1"/>
      <c r="E80" s="1"/>
      <c r="F80" s="1"/>
      <c r="G80" s="1"/>
      <c r="H80" s="1"/>
      <c r="I80" s="4"/>
      <c r="J80" s="103"/>
      <c r="K80" s="103"/>
      <c r="L80" s="105"/>
      <c r="M80" s="99"/>
      <c r="N80" s="70"/>
      <c r="O80" s="119"/>
      <c r="P80" s="65"/>
      <c r="Q80" s="65"/>
    </row>
    <row r="81" spans="1:17" s="7" customFormat="1" x14ac:dyDescent="0.25">
      <c r="A81" s="1"/>
      <c r="B81" s="2"/>
      <c r="C81" s="3"/>
      <c r="D81" s="1"/>
      <c r="E81" s="1"/>
      <c r="F81" s="1"/>
      <c r="G81" s="1"/>
      <c r="H81" s="1"/>
      <c r="I81" s="4"/>
      <c r="J81" s="103"/>
      <c r="K81" s="103"/>
      <c r="L81" s="105"/>
      <c r="M81" s="99"/>
      <c r="N81" s="70"/>
      <c r="O81" s="119"/>
      <c r="P81" s="65"/>
      <c r="Q81" s="65"/>
    </row>
    <row r="82" spans="1:17" s="7" customFormat="1" x14ac:dyDescent="0.25">
      <c r="A82" s="1"/>
      <c r="B82" s="2"/>
      <c r="C82" s="3"/>
      <c r="D82" s="1"/>
      <c r="E82" s="1"/>
      <c r="F82" s="1"/>
      <c r="G82" s="1"/>
      <c r="H82" s="1"/>
      <c r="I82" s="4"/>
      <c r="J82" s="103"/>
      <c r="K82" s="103"/>
      <c r="L82" s="105"/>
      <c r="M82" s="99"/>
      <c r="N82" s="70"/>
      <c r="O82" s="119"/>
      <c r="P82" s="65"/>
      <c r="Q82" s="65"/>
    </row>
    <row r="83" spans="1:17" s="7" customFormat="1" x14ac:dyDescent="0.25">
      <c r="A83" s="1"/>
      <c r="B83" s="2"/>
      <c r="C83" s="3"/>
      <c r="D83" s="1"/>
      <c r="E83" s="1"/>
      <c r="F83" s="1"/>
      <c r="G83" s="1"/>
      <c r="H83" s="1"/>
      <c r="I83" s="4"/>
      <c r="J83" s="103"/>
      <c r="K83" s="103"/>
      <c r="L83" s="105"/>
      <c r="M83" s="99"/>
      <c r="N83" s="70"/>
      <c r="O83" s="119"/>
      <c r="P83" s="65"/>
      <c r="Q83" s="65"/>
    </row>
    <row r="84" spans="1:17" s="7" customFormat="1" x14ac:dyDescent="0.25">
      <c r="A84" s="1"/>
      <c r="B84" s="2"/>
      <c r="C84" s="3"/>
      <c r="D84" s="1"/>
      <c r="E84" s="1"/>
      <c r="F84" s="1"/>
      <c r="G84" s="1"/>
      <c r="H84" s="1"/>
      <c r="I84" s="4"/>
      <c r="J84" s="103"/>
      <c r="K84" s="103"/>
      <c r="L84" s="105"/>
      <c r="M84" s="99"/>
      <c r="N84" s="70"/>
      <c r="O84" s="119"/>
      <c r="P84" s="65"/>
      <c r="Q84" s="65"/>
    </row>
    <row r="85" spans="1:17" s="7" customFormat="1" x14ac:dyDescent="0.25">
      <c r="A85" s="1"/>
      <c r="B85" s="2"/>
      <c r="C85" s="3"/>
      <c r="D85" s="1"/>
      <c r="E85" s="1"/>
      <c r="F85" s="1"/>
      <c r="G85" s="1"/>
      <c r="H85" s="1"/>
      <c r="I85" s="4"/>
      <c r="J85" s="103"/>
      <c r="K85" s="103"/>
      <c r="L85" s="105"/>
      <c r="M85" s="99"/>
      <c r="N85" s="70"/>
      <c r="O85" s="119"/>
      <c r="P85" s="65"/>
      <c r="Q85" s="65"/>
    </row>
    <row r="86" spans="1:17" s="7" customFormat="1" x14ac:dyDescent="0.25">
      <c r="A86" s="1"/>
      <c r="B86" s="2"/>
      <c r="C86" s="3"/>
      <c r="D86" s="1"/>
      <c r="E86" s="1"/>
      <c r="F86" s="1"/>
      <c r="G86" s="1"/>
      <c r="H86" s="1"/>
      <c r="I86" s="4"/>
      <c r="J86" s="103"/>
      <c r="K86" s="103"/>
      <c r="L86" s="105"/>
      <c r="M86" s="99"/>
      <c r="N86" s="70"/>
      <c r="O86" s="119"/>
      <c r="P86" s="65"/>
      <c r="Q86" s="65"/>
    </row>
    <row r="87" spans="1:17" s="7" customFormat="1" x14ac:dyDescent="0.25">
      <c r="A87" s="1"/>
      <c r="B87" s="2"/>
      <c r="C87" s="3"/>
      <c r="D87" s="1"/>
      <c r="E87" s="1"/>
      <c r="F87" s="1"/>
      <c r="G87" s="1"/>
      <c r="H87" s="1"/>
      <c r="I87" s="4"/>
      <c r="J87" s="103"/>
      <c r="K87" s="103"/>
      <c r="L87" s="105"/>
      <c r="M87" s="99"/>
      <c r="N87" s="70"/>
      <c r="O87" s="119"/>
      <c r="P87" s="65"/>
      <c r="Q87" s="65"/>
    </row>
    <row r="88" spans="1:17" s="7" customFormat="1" x14ac:dyDescent="0.25">
      <c r="A88" s="1"/>
      <c r="B88" s="2"/>
      <c r="C88" s="3"/>
      <c r="D88" s="1"/>
      <c r="E88" s="1"/>
      <c r="F88" s="1"/>
      <c r="G88" s="1"/>
      <c r="H88" s="1"/>
      <c r="I88" s="4"/>
      <c r="J88" s="103"/>
      <c r="K88" s="103"/>
      <c r="L88" s="105"/>
      <c r="M88" s="99"/>
      <c r="N88" s="70"/>
      <c r="O88" s="119"/>
      <c r="P88" s="65"/>
      <c r="Q88" s="65"/>
    </row>
    <row r="89" spans="1:17" s="7" customFormat="1" x14ac:dyDescent="0.25">
      <c r="A89" s="1"/>
      <c r="B89" s="2"/>
      <c r="C89" s="3"/>
      <c r="D89" s="1"/>
      <c r="E89" s="1"/>
      <c r="F89" s="1"/>
      <c r="G89" s="1"/>
      <c r="H89" s="1"/>
      <c r="I89" s="4"/>
      <c r="J89" s="103"/>
      <c r="K89" s="103"/>
      <c r="L89" s="105"/>
      <c r="M89" s="99"/>
      <c r="N89" s="70"/>
      <c r="O89" s="119"/>
      <c r="P89" s="65"/>
      <c r="Q89" s="65"/>
    </row>
    <row r="90" spans="1:17" s="7" customFormat="1" x14ac:dyDescent="0.25">
      <c r="A90" s="1"/>
      <c r="B90" s="2"/>
      <c r="C90" s="3"/>
      <c r="D90" s="1"/>
      <c r="E90" s="1"/>
      <c r="F90" s="1"/>
      <c r="G90" s="1"/>
      <c r="H90" s="1"/>
      <c r="I90" s="4"/>
      <c r="J90" s="103"/>
      <c r="K90" s="103"/>
      <c r="L90" s="105"/>
      <c r="M90" s="99"/>
      <c r="N90" s="70"/>
      <c r="O90" s="119"/>
      <c r="P90" s="65"/>
      <c r="Q90" s="65"/>
    </row>
    <row r="91" spans="1:17" s="7" customFormat="1" x14ac:dyDescent="0.25">
      <c r="A91" s="1"/>
      <c r="B91" s="2"/>
      <c r="C91" s="3"/>
      <c r="D91" s="1"/>
      <c r="E91" s="1"/>
      <c r="F91" s="1"/>
      <c r="G91" s="1"/>
      <c r="H91" s="1"/>
      <c r="I91" s="4"/>
      <c r="J91" s="103"/>
      <c r="K91" s="103"/>
      <c r="L91" s="105"/>
      <c r="M91" s="99"/>
      <c r="N91" s="70"/>
      <c r="O91" s="119"/>
      <c r="P91" s="65"/>
      <c r="Q91" s="65"/>
    </row>
    <row r="92" spans="1:17" s="7" customFormat="1" x14ac:dyDescent="0.25">
      <c r="A92" s="1"/>
      <c r="B92" s="2"/>
      <c r="C92" s="3"/>
      <c r="D92" s="1"/>
      <c r="E92" s="1"/>
      <c r="F92" s="1"/>
      <c r="G92" s="1"/>
      <c r="H92" s="1"/>
      <c r="I92" s="4"/>
      <c r="J92" s="103"/>
      <c r="K92" s="103"/>
      <c r="L92" s="105"/>
      <c r="M92" s="99"/>
      <c r="N92" s="70"/>
      <c r="O92" s="119"/>
      <c r="P92" s="65"/>
      <c r="Q92" s="65"/>
    </row>
    <row r="93" spans="1:17" s="7" customFormat="1" x14ac:dyDescent="0.25">
      <c r="A93" s="1"/>
      <c r="B93" s="2"/>
      <c r="C93" s="3"/>
      <c r="D93" s="1"/>
      <c r="E93" s="1"/>
      <c r="F93" s="1"/>
      <c r="G93" s="1"/>
      <c r="H93" s="1"/>
      <c r="I93" s="4"/>
      <c r="J93" s="103"/>
      <c r="K93" s="103"/>
      <c r="L93" s="105"/>
      <c r="M93" s="99"/>
      <c r="N93" s="70"/>
      <c r="O93" s="119"/>
      <c r="P93" s="65"/>
      <c r="Q93" s="65"/>
    </row>
    <row r="94" spans="1:17" s="7" customFormat="1" x14ac:dyDescent="0.25">
      <c r="A94" s="1"/>
      <c r="B94" s="2"/>
      <c r="C94" s="3"/>
      <c r="D94" s="1"/>
      <c r="E94" s="1"/>
      <c r="F94" s="1"/>
      <c r="G94" s="1"/>
      <c r="H94" s="1"/>
      <c r="I94" s="4"/>
      <c r="J94" s="103"/>
      <c r="K94" s="103"/>
      <c r="L94" s="105"/>
      <c r="M94" s="99"/>
      <c r="N94" s="70"/>
      <c r="O94" s="119"/>
      <c r="P94" s="65"/>
      <c r="Q94" s="65"/>
    </row>
    <row r="95" spans="1:17" s="7" customFormat="1" x14ac:dyDescent="0.25">
      <c r="A95" s="1"/>
      <c r="B95" s="2"/>
      <c r="C95" s="3"/>
      <c r="D95" s="1"/>
      <c r="E95" s="1"/>
      <c r="F95" s="1"/>
      <c r="G95" s="1"/>
      <c r="H95" s="1"/>
      <c r="I95" s="4"/>
      <c r="J95" s="103"/>
      <c r="K95" s="103"/>
      <c r="L95" s="105"/>
      <c r="M95" s="99"/>
      <c r="N95" s="70"/>
      <c r="O95" s="119"/>
      <c r="P95" s="65"/>
      <c r="Q95" s="65"/>
    </row>
    <row r="96" spans="1:17" s="7" customFormat="1" x14ac:dyDescent="0.25">
      <c r="A96" s="1"/>
      <c r="B96" s="2"/>
      <c r="C96" s="3"/>
      <c r="D96" s="1"/>
      <c r="E96" s="1"/>
      <c r="F96" s="1"/>
      <c r="G96" s="1"/>
      <c r="H96" s="1"/>
      <c r="I96" s="4"/>
      <c r="J96" s="103"/>
      <c r="K96" s="103"/>
      <c r="L96" s="105"/>
      <c r="M96" s="99"/>
      <c r="N96" s="70"/>
      <c r="O96" s="119"/>
      <c r="P96" s="65"/>
      <c r="Q96" s="65"/>
    </row>
    <row r="97" spans="1:17" s="7" customFormat="1" x14ac:dyDescent="0.25">
      <c r="A97" s="1"/>
      <c r="B97" s="2"/>
      <c r="C97" s="3"/>
      <c r="D97" s="1"/>
      <c r="E97" s="1"/>
      <c r="F97" s="1"/>
      <c r="G97" s="1"/>
      <c r="H97" s="1"/>
      <c r="I97" s="4"/>
      <c r="J97" s="103"/>
      <c r="K97" s="103"/>
      <c r="L97" s="105"/>
      <c r="M97" s="99"/>
      <c r="N97" s="70"/>
      <c r="O97" s="119"/>
      <c r="P97" s="65"/>
      <c r="Q97" s="65"/>
    </row>
    <row r="98" spans="1:17" s="7" customFormat="1" x14ac:dyDescent="0.25">
      <c r="A98" s="1"/>
      <c r="B98" s="2"/>
      <c r="C98" s="3"/>
      <c r="D98" s="1"/>
      <c r="E98" s="1"/>
      <c r="F98" s="1"/>
      <c r="G98" s="1"/>
      <c r="H98" s="1"/>
      <c r="I98" s="4"/>
      <c r="J98" s="103"/>
      <c r="K98" s="103"/>
      <c r="L98" s="105"/>
      <c r="M98" s="99"/>
      <c r="N98" s="70"/>
      <c r="O98" s="119"/>
      <c r="P98" s="65"/>
      <c r="Q98" s="65"/>
    </row>
    <row r="99" spans="1:17" s="7" customFormat="1" x14ac:dyDescent="0.25">
      <c r="A99" s="1"/>
      <c r="B99" s="2"/>
      <c r="C99" s="3"/>
      <c r="D99" s="1"/>
      <c r="E99" s="1"/>
      <c r="F99" s="1"/>
      <c r="G99" s="1"/>
      <c r="H99" s="1"/>
      <c r="I99" s="4"/>
      <c r="J99" s="103"/>
      <c r="K99" s="103"/>
      <c r="L99" s="105"/>
      <c r="M99" s="99"/>
      <c r="N99" s="70"/>
      <c r="O99" s="119"/>
      <c r="P99" s="65"/>
      <c r="Q99" s="65"/>
    </row>
    <row r="100" spans="1:17" s="7" customFormat="1" x14ac:dyDescent="0.25">
      <c r="A100" s="1"/>
      <c r="B100" s="2"/>
      <c r="C100" s="3"/>
      <c r="D100" s="1"/>
      <c r="E100" s="1"/>
      <c r="F100" s="1"/>
      <c r="G100" s="1"/>
      <c r="H100" s="1"/>
      <c r="I100" s="4"/>
      <c r="J100" s="103"/>
      <c r="K100" s="103"/>
      <c r="L100" s="105"/>
      <c r="M100" s="99"/>
      <c r="N100" s="70"/>
      <c r="O100" s="119"/>
      <c r="P100" s="65"/>
      <c r="Q100" s="65"/>
    </row>
    <row r="101" spans="1:17" s="7" customFormat="1" x14ac:dyDescent="0.25">
      <c r="A101" s="1"/>
      <c r="B101" s="2"/>
      <c r="C101" s="3"/>
      <c r="D101" s="1"/>
      <c r="E101" s="1"/>
      <c r="F101" s="1"/>
      <c r="G101" s="1"/>
      <c r="H101" s="1"/>
      <c r="I101" s="4"/>
      <c r="J101" s="103"/>
      <c r="K101" s="103"/>
      <c r="L101" s="105"/>
      <c r="M101" s="99"/>
      <c r="N101" s="70"/>
      <c r="O101" s="119"/>
      <c r="P101" s="65"/>
      <c r="Q101" s="65"/>
    </row>
    <row r="102" spans="1:17" s="7" customFormat="1" x14ac:dyDescent="0.25">
      <c r="A102" s="1"/>
      <c r="B102" s="2"/>
      <c r="C102" s="3"/>
      <c r="D102" s="1"/>
      <c r="E102" s="1"/>
      <c r="F102" s="1"/>
      <c r="G102" s="1"/>
      <c r="H102" s="1"/>
      <c r="I102" s="4"/>
      <c r="J102" s="103"/>
      <c r="K102" s="103"/>
      <c r="L102" s="105"/>
      <c r="M102" s="99"/>
      <c r="N102" s="70"/>
      <c r="O102" s="119"/>
      <c r="P102" s="65"/>
      <c r="Q102" s="65"/>
    </row>
    <row r="103" spans="1:17" s="7" customFormat="1" x14ac:dyDescent="0.25">
      <c r="A103" s="1"/>
      <c r="B103" s="2"/>
      <c r="C103" s="3"/>
      <c r="D103" s="1"/>
      <c r="E103" s="1"/>
      <c r="F103" s="1"/>
      <c r="G103" s="1"/>
      <c r="H103" s="1"/>
      <c r="I103" s="4"/>
      <c r="J103" s="103"/>
      <c r="K103" s="103"/>
      <c r="L103" s="105"/>
      <c r="M103" s="99"/>
      <c r="N103" s="70"/>
      <c r="O103" s="119"/>
      <c r="P103" s="65"/>
      <c r="Q103" s="65"/>
    </row>
    <row r="104" spans="1:17" s="7" customFormat="1" x14ac:dyDescent="0.25">
      <c r="A104" s="1"/>
      <c r="B104" s="2"/>
      <c r="C104" s="3"/>
      <c r="D104" s="1"/>
      <c r="E104" s="1"/>
      <c r="F104" s="1"/>
      <c r="G104" s="1"/>
      <c r="H104" s="1"/>
      <c r="I104" s="4"/>
      <c r="J104" s="103"/>
      <c r="K104" s="103"/>
      <c r="L104" s="105"/>
      <c r="M104" s="99"/>
      <c r="N104" s="70"/>
      <c r="O104" s="119"/>
      <c r="P104" s="65"/>
      <c r="Q104" s="65"/>
    </row>
    <row r="105" spans="1:17" s="7" customFormat="1" x14ac:dyDescent="0.25">
      <c r="A105" s="1"/>
      <c r="B105" s="2"/>
      <c r="C105" s="3"/>
      <c r="D105" s="1"/>
      <c r="E105" s="1"/>
      <c r="F105" s="1"/>
      <c r="G105" s="1"/>
      <c r="H105" s="1"/>
      <c r="I105" s="4"/>
      <c r="J105" s="103"/>
      <c r="K105" s="103"/>
      <c r="L105" s="105"/>
      <c r="M105" s="99"/>
      <c r="N105" s="70"/>
      <c r="O105" s="119"/>
      <c r="P105" s="65"/>
      <c r="Q105" s="65"/>
    </row>
    <row r="106" spans="1:17" s="7" customFormat="1" x14ac:dyDescent="0.25">
      <c r="A106" s="1"/>
      <c r="B106" s="2"/>
      <c r="C106" s="3"/>
      <c r="D106" s="1"/>
      <c r="E106" s="1"/>
      <c r="F106" s="1"/>
      <c r="G106" s="1"/>
      <c r="H106" s="1"/>
      <c r="I106" s="4"/>
      <c r="J106" s="103"/>
      <c r="K106" s="103"/>
      <c r="L106" s="105"/>
      <c r="M106" s="99"/>
      <c r="N106" s="70"/>
      <c r="O106" s="119"/>
      <c r="P106" s="65"/>
      <c r="Q106" s="65"/>
    </row>
    <row r="107" spans="1:17" s="7" customFormat="1" x14ac:dyDescent="0.25">
      <c r="A107" s="1"/>
      <c r="B107" s="2"/>
      <c r="C107" s="3"/>
      <c r="D107" s="1"/>
      <c r="E107" s="1"/>
      <c r="F107" s="1"/>
      <c r="G107" s="1"/>
      <c r="H107" s="1"/>
      <c r="I107" s="4"/>
      <c r="J107" s="103"/>
      <c r="K107" s="103"/>
      <c r="L107" s="105"/>
      <c r="M107" s="99"/>
      <c r="N107" s="70"/>
      <c r="O107" s="119"/>
      <c r="P107" s="65"/>
      <c r="Q107" s="65"/>
    </row>
    <row r="108" spans="1:17" s="7" customFormat="1" x14ac:dyDescent="0.25">
      <c r="A108" s="1"/>
      <c r="B108" s="2"/>
      <c r="C108" s="3"/>
      <c r="D108" s="1"/>
      <c r="E108" s="1"/>
      <c r="F108" s="1"/>
      <c r="G108" s="1"/>
      <c r="H108" s="1"/>
      <c r="I108" s="4"/>
      <c r="J108" s="103"/>
      <c r="K108" s="103"/>
      <c r="L108" s="105"/>
      <c r="M108" s="99"/>
      <c r="N108" s="70"/>
      <c r="O108" s="119"/>
      <c r="P108" s="65"/>
      <c r="Q108" s="65"/>
    </row>
    <row r="109" spans="1:17" s="7" customFormat="1" x14ac:dyDescent="0.25">
      <c r="A109" s="1"/>
      <c r="B109" s="2"/>
      <c r="C109" s="3"/>
      <c r="D109" s="1"/>
      <c r="E109" s="1"/>
      <c r="F109" s="1"/>
      <c r="G109" s="1"/>
      <c r="H109" s="1"/>
      <c r="I109" s="4"/>
      <c r="J109" s="103"/>
      <c r="K109" s="103"/>
      <c r="L109" s="105"/>
      <c r="M109" s="99"/>
      <c r="N109" s="70"/>
      <c r="O109" s="119"/>
      <c r="P109" s="65"/>
      <c r="Q109" s="65"/>
    </row>
    <row r="110" spans="1:17" s="7" customFormat="1" x14ac:dyDescent="0.25">
      <c r="A110" s="1"/>
      <c r="B110" s="2"/>
      <c r="C110" s="3"/>
      <c r="D110" s="1"/>
      <c r="E110" s="1"/>
      <c r="F110" s="1"/>
      <c r="G110" s="1"/>
      <c r="H110" s="1"/>
      <c r="I110" s="4"/>
      <c r="J110" s="103"/>
      <c r="K110" s="103"/>
      <c r="L110" s="105"/>
      <c r="M110" s="99"/>
      <c r="N110" s="70"/>
      <c r="O110" s="119"/>
      <c r="P110" s="65"/>
      <c r="Q110" s="65"/>
    </row>
    <row r="111" spans="1:17" s="7" customFormat="1" x14ac:dyDescent="0.25">
      <c r="A111" s="1"/>
      <c r="B111" s="2"/>
      <c r="C111" s="3"/>
      <c r="D111" s="1"/>
      <c r="E111" s="1"/>
      <c r="F111" s="1"/>
      <c r="G111" s="1"/>
      <c r="H111" s="1"/>
      <c r="I111" s="4"/>
      <c r="J111" s="103"/>
      <c r="K111" s="103"/>
      <c r="L111" s="105"/>
      <c r="M111" s="99"/>
      <c r="N111" s="70"/>
      <c r="O111" s="119"/>
      <c r="P111" s="65"/>
      <c r="Q111" s="65"/>
    </row>
    <row r="112" spans="1:17" s="7" customFormat="1" x14ac:dyDescent="0.25">
      <c r="A112" s="1"/>
      <c r="B112" s="2"/>
      <c r="C112" s="3"/>
      <c r="D112" s="1"/>
      <c r="E112" s="1"/>
      <c r="F112" s="1"/>
      <c r="G112" s="1"/>
      <c r="H112" s="1"/>
      <c r="I112" s="4"/>
      <c r="J112" s="103"/>
      <c r="K112" s="103"/>
      <c r="L112" s="105"/>
      <c r="M112" s="99"/>
      <c r="N112" s="70"/>
      <c r="O112" s="119"/>
      <c r="P112" s="65"/>
      <c r="Q112" s="65"/>
    </row>
    <row r="113" spans="1:17" s="7" customFormat="1" x14ac:dyDescent="0.25">
      <c r="A113" s="1"/>
      <c r="B113" s="2"/>
      <c r="C113" s="3"/>
      <c r="D113" s="1"/>
      <c r="E113" s="1"/>
      <c r="F113" s="1"/>
      <c r="G113" s="1"/>
      <c r="H113" s="1"/>
      <c r="I113" s="4"/>
      <c r="J113" s="103"/>
      <c r="K113" s="103"/>
      <c r="L113" s="105"/>
      <c r="M113" s="99"/>
      <c r="N113" s="70"/>
      <c r="O113" s="119"/>
      <c r="P113" s="65"/>
      <c r="Q113" s="65"/>
    </row>
    <row r="114" spans="1:17" s="7" customFormat="1" x14ac:dyDescent="0.25">
      <c r="A114" s="1"/>
      <c r="B114" s="2"/>
      <c r="C114" s="3"/>
      <c r="D114" s="1"/>
      <c r="E114" s="1"/>
      <c r="F114" s="1"/>
      <c r="G114" s="1"/>
      <c r="H114" s="1"/>
      <c r="I114" s="4"/>
      <c r="J114" s="103"/>
      <c r="K114" s="103"/>
      <c r="L114" s="105"/>
      <c r="M114" s="99"/>
      <c r="N114" s="70"/>
      <c r="O114" s="119"/>
      <c r="P114" s="65"/>
      <c r="Q114" s="65"/>
    </row>
    <row r="115" spans="1:17" s="7" customFormat="1" x14ac:dyDescent="0.25">
      <c r="A115" s="1"/>
      <c r="B115" s="2"/>
      <c r="C115" s="3"/>
      <c r="D115" s="1"/>
      <c r="E115" s="1"/>
      <c r="F115" s="1"/>
      <c r="G115" s="1"/>
      <c r="H115" s="1"/>
      <c r="I115" s="4"/>
      <c r="J115" s="103"/>
      <c r="K115" s="103"/>
      <c r="L115" s="105"/>
      <c r="M115" s="99"/>
      <c r="N115" s="70"/>
      <c r="O115" s="119"/>
      <c r="P115" s="65"/>
      <c r="Q115" s="65"/>
    </row>
    <row r="116" spans="1:17" s="7" customFormat="1" x14ac:dyDescent="0.25">
      <c r="A116" s="1"/>
      <c r="B116" s="2"/>
      <c r="C116" s="3"/>
      <c r="D116" s="1"/>
      <c r="E116" s="1"/>
      <c r="F116" s="1"/>
      <c r="G116" s="1"/>
      <c r="H116" s="1"/>
      <c r="I116" s="4"/>
      <c r="J116" s="103"/>
      <c r="K116" s="103"/>
      <c r="L116" s="105"/>
      <c r="M116" s="99"/>
      <c r="N116" s="70"/>
      <c r="O116" s="119"/>
      <c r="P116" s="65"/>
      <c r="Q116" s="65"/>
    </row>
    <row r="117" spans="1:17" s="7" customFormat="1" x14ac:dyDescent="0.25">
      <c r="A117" s="1"/>
      <c r="B117" s="2"/>
      <c r="C117" s="3"/>
      <c r="D117" s="1"/>
      <c r="E117" s="1"/>
      <c r="F117" s="1"/>
      <c r="G117" s="1"/>
      <c r="H117" s="1"/>
      <c r="I117" s="4"/>
      <c r="J117" s="103"/>
      <c r="K117" s="103"/>
      <c r="L117" s="105"/>
      <c r="M117" s="99"/>
      <c r="N117" s="70"/>
      <c r="O117" s="119"/>
      <c r="P117" s="65"/>
      <c r="Q117" s="65"/>
    </row>
    <row r="118" spans="1:17" s="7" customFormat="1" x14ac:dyDescent="0.25">
      <c r="A118" s="1"/>
      <c r="B118" s="2"/>
      <c r="C118" s="3"/>
      <c r="D118" s="1"/>
      <c r="E118" s="1"/>
      <c r="F118" s="1"/>
      <c r="G118" s="1"/>
      <c r="H118" s="1"/>
      <c r="I118" s="4"/>
      <c r="J118" s="103"/>
      <c r="K118" s="103"/>
      <c r="L118" s="105"/>
      <c r="M118" s="99"/>
      <c r="N118" s="70"/>
      <c r="O118" s="119"/>
      <c r="P118" s="65"/>
      <c r="Q118" s="65"/>
    </row>
    <row r="119" spans="1:17" s="7" customFormat="1" x14ac:dyDescent="0.25">
      <c r="A119" s="1"/>
      <c r="B119" s="2"/>
      <c r="C119" s="3"/>
      <c r="D119" s="1"/>
      <c r="E119" s="1"/>
      <c r="F119" s="1"/>
      <c r="G119" s="1"/>
      <c r="H119" s="1"/>
      <c r="I119" s="4"/>
      <c r="J119" s="103"/>
      <c r="K119" s="103"/>
      <c r="L119" s="105"/>
      <c r="M119" s="99"/>
      <c r="N119" s="70"/>
      <c r="O119" s="119"/>
      <c r="P119" s="65"/>
      <c r="Q119" s="65"/>
    </row>
    <row r="120" spans="1:17" s="7" customFormat="1" x14ac:dyDescent="0.25">
      <c r="A120" s="1"/>
      <c r="B120" s="2"/>
      <c r="C120" s="3"/>
      <c r="D120" s="1"/>
      <c r="E120" s="1"/>
      <c r="F120" s="1"/>
      <c r="G120" s="1"/>
      <c r="H120" s="1"/>
      <c r="I120" s="4"/>
      <c r="J120" s="103"/>
      <c r="K120" s="103"/>
      <c r="L120" s="105"/>
      <c r="M120" s="99"/>
      <c r="N120" s="70"/>
      <c r="O120" s="119"/>
      <c r="P120" s="65"/>
      <c r="Q120" s="65"/>
    </row>
    <row r="121" spans="1:17" s="7" customFormat="1" x14ac:dyDescent="0.25">
      <c r="A121" s="1"/>
      <c r="B121" s="2"/>
      <c r="C121" s="3"/>
      <c r="D121" s="1"/>
      <c r="E121" s="1"/>
      <c r="F121" s="1"/>
      <c r="G121" s="1"/>
      <c r="H121" s="1"/>
      <c r="I121" s="4"/>
      <c r="J121" s="103"/>
      <c r="K121" s="103"/>
      <c r="L121" s="105"/>
      <c r="M121" s="99"/>
      <c r="N121" s="70"/>
      <c r="O121" s="119"/>
      <c r="P121" s="65"/>
      <c r="Q121" s="65"/>
    </row>
    <row r="122" spans="1:17" s="7" customFormat="1" x14ac:dyDescent="0.25">
      <c r="A122" s="1"/>
      <c r="B122" s="2"/>
      <c r="C122" s="3"/>
      <c r="D122" s="1"/>
      <c r="E122" s="1"/>
      <c r="F122" s="1"/>
      <c r="G122" s="1"/>
      <c r="H122" s="1"/>
      <c r="I122" s="4"/>
      <c r="J122" s="103"/>
      <c r="K122" s="103"/>
      <c r="L122" s="105"/>
      <c r="M122" s="99"/>
      <c r="N122" s="70"/>
      <c r="O122" s="119"/>
      <c r="P122" s="65"/>
      <c r="Q122" s="65"/>
    </row>
  </sheetData>
  <sheetProtection autoFilter="0"/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1101-CEDC-4E9D-96B8-97288366EB89}">
  <sheetPr>
    <tabColor theme="1"/>
  </sheetPr>
  <dimension ref="A1:U122"/>
  <sheetViews>
    <sheetView showGridLines="0" workbookViewId="0">
      <selection activeCell="B29" sqref="B29"/>
    </sheetView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8.42578125" style="130" bestFit="1" customWidth="1"/>
    <col min="10" max="10" width="10.140625" bestFit="1" customWidth="1"/>
    <col min="11" max="11" width="15.140625" style="103" hidden="1" customWidth="1"/>
    <col min="12" max="12" width="14.5703125" style="103" hidden="1" customWidth="1"/>
    <col min="13" max="13" width="50.85546875" style="105" hidden="1" customWidth="1"/>
    <col min="14" max="14" width="8.42578125" style="99" hidden="1" customWidth="1"/>
    <col min="15" max="15" width="14.5703125" style="70" hidden="1" customWidth="1"/>
    <col min="16" max="16" width="50.85546875" style="119" hidden="1" customWidth="1"/>
    <col min="17" max="17" width="10.28515625" style="65" hidden="1" customWidth="1"/>
    <col min="18" max="18" width="8.42578125" style="65" hidden="1" customWidth="1"/>
    <col min="19" max="19" width="0" style="7" hidden="1" customWidth="1"/>
    <col min="20" max="16384" width="12.5703125" style="3"/>
  </cols>
  <sheetData>
    <row r="1" spans="1:18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130"/>
      <c r="J1"/>
      <c r="K1" s="105" t="s">
        <v>149</v>
      </c>
      <c r="L1" s="104">
        <v>1.0449999999999999</v>
      </c>
      <c r="M1" s="99"/>
      <c r="N1" s="99"/>
      <c r="O1" s="70"/>
      <c r="P1" s="119"/>
      <c r="Q1" s="65"/>
      <c r="R1" s="65"/>
    </row>
    <row r="2" spans="1:18" s="7" customFormat="1" x14ac:dyDescent="0.25">
      <c r="A2" s="2" t="s">
        <v>175</v>
      </c>
      <c r="B2" s="2"/>
      <c r="C2" s="3"/>
      <c r="E2" s="1"/>
      <c r="F2" s="1"/>
      <c r="G2" s="1"/>
      <c r="H2" s="1"/>
      <c r="I2" s="130"/>
      <c r="J2"/>
      <c r="K2" s="94" t="s">
        <v>140</v>
      </c>
      <c r="L2" s="105" t="s">
        <v>179</v>
      </c>
      <c r="M2" s="99"/>
      <c r="N2" s="106"/>
      <c r="O2" s="70"/>
      <c r="P2" s="119"/>
      <c r="Q2" s="65"/>
      <c r="R2" s="65"/>
    </row>
    <row r="3" spans="1:18" s="13" customFormat="1" x14ac:dyDescent="0.25">
      <c r="A3" s="97" t="s">
        <v>222</v>
      </c>
      <c r="B3" s="10"/>
      <c r="C3" s="11"/>
      <c r="E3" s="9"/>
      <c r="F3" s="9"/>
      <c r="G3" s="9"/>
      <c r="H3" s="9"/>
      <c r="I3" s="131"/>
      <c r="J3"/>
      <c r="K3" s="107"/>
      <c r="L3" s="107"/>
      <c r="M3" s="108"/>
      <c r="N3" s="100"/>
      <c r="O3" s="120"/>
      <c r="P3" s="121"/>
      <c r="Q3" s="64"/>
      <c r="R3" s="64"/>
    </row>
    <row r="4" spans="1:18" s="13" customFormat="1" x14ac:dyDescent="0.25">
      <c r="A4" s="9"/>
      <c r="B4" s="10"/>
      <c r="C4" s="11"/>
      <c r="D4" s="9"/>
      <c r="E4" s="9"/>
      <c r="F4" s="9"/>
      <c r="G4" s="9"/>
      <c r="H4" s="9"/>
      <c r="I4" s="131"/>
      <c r="J4"/>
      <c r="K4" s="107"/>
      <c r="L4" s="107"/>
      <c r="M4" s="108"/>
      <c r="N4" s="100"/>
      <c r="O4" s="120"/>
      <c r="P4" s="121"/>
      <c r="Q4" s="64"/>
      <c r="R4" s="64"/>
    </row>
    <row r="5" spans="1:18" s="13" customFormat="1" x14ac:dyDescent="0.25">
      <c r="C5" s="11"/>
      <c r="E5" s="9"/>
      <c r="F5" s="9"/>
      <c r="G5" s="9"/>
      <c r="H5" s="9"/>
      <c r="I5" s="131"/>
      <c r="J5"/>
      <c r="K5" s="123" t="s">
        <v>156</v>
      </c>
      <c r="L5" s="100"/>
      <c r="M5" s="108"/>
      <c r="N5" s="100"/>
      <c r="O5" s="120" t="s">
        <v>157</v>
      </c>
      <c r="P5" s="121"/>
      <c r="Q5" s="64"/>
      <c r="R5" s="64"/>
    </row>
    <row r="6" spans="1:18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31" t="s">
        <v>4</v>
      </c>
      <c r="J6"/>
      <c r="K6" s="107"/>
      <c r="L6" s="107"/>
      <c r="M6" s="108"/>
      <c r="N6" s="100"/>
      <c r="O6" s="120"/>
      <c r="P6" s="121"/>
      <c r="Q6" s="64"/>
      <c r="R6" s="64"/>
    </row>
    <row r="7" spans="1:18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32" t="s">
        <v>12</v>
      </c>
      <c r="J7"/>
      <c r="K7" s="107" t="s">
        <v>155</v>
      </c>
      <c r="L7" s="107"/>
      <c r="M7" s="108"/>
      <c r="N7" s="100"/>
      <c r="O7" s="120" t="s">
        <v>150</v>
      </c>
      <c r="P7" s="121" t="s">
        <v>151</v>
      </c>
      <c r="Q7" s="64" t="s">
        <v>115</v>
      </c>
      <c r="R7" s="64" t="s">
        <v>12</v>
      </c>
    </row>
    <row r="8" spans="1:18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130">
        <f ca="1">N8</f>
        <v>47.566000000000003</v>
      </c>
      <c r="J8" s="154"/>
      <c r="K8" s="109" t="s">
        <v>141</v>
      </c>
      <c r="L8" s="103" t="s">
        <v>15</v>
      </c>
      <c r="M8" s="94" t="s">
        <v>16</v>
      </c>
      <c r="N8" s="135" cm="1">
        <f t="array" aca="1" ref="N8" ca="1">IF(K8="Y",ROUND(VLOOKUP(L8,INDIRECT($L$2),3,0)*INDIRECT($K$1),3),ROUND(VLOOKUP(L8,INDIRECT($L$2),3,0),3))</f>
        <v>47.566000000000003</v>
      </c>
      <c r="O8" s="70" t="str">
        <f>A8</f>
        <v>01400C</v>
      </c>
      <c r="P8" s="119" t="str">
        <f>B8</f>
        <v>Bricklayer</v>
      </c>
      <c r="Q8" s="65" t="str">
        <f>H8</f>
        <v>06</v>
      </c>
      <c r="R8" s="78">
        <f ca="1">N8</f>
        <v>47.566000000000003</v>
      </c>
    </row>
    <row r="9" spans="1:18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130"/>
      <c r="J9"/>
      <c r="K9" s="109"/>
      <c r="L9" s="103"/>
      <c r="M9" s="105"/>
      <c r="N9" s="102"/>
      <c r="O9" s="70"/>
      <c r="P9" s="119"/>
      <c r="Q9" s="65"/>
      <c r="R9" s="65"/>
    </row>
    <row r="10" spans="1:18" s="7" customFormat="1" x14ac:dyDescent="0.25">
      <c r="A10" s="1"/>
      <c r="B10" s="126" t="str">
        <f ca="1">"shall receive an additional "&amp;TEXT(N67,"$0.000")&amp;" cents per hour."</f>
        <v>shall receive an additional $0.750 cents per hour.</v>
      </c>
      <c r="C10" s="3"/>
      <c r="D10" s="1"/>
      <c r="E10" s="1"/>
      <c r="F10" s="1"/>
      <c r="G10" s="1"/>
      <c r="H10" s="1"/>
      <c r="I10" s="130"/>
      <c r="J10"/>
      <c r="K10" s="109"/>
      <c r="L10" s="110"/>
      <c r="M10" s="94"/>
      <c r="N10" s="111"/>
      <c r="O10" s="70"/>
      <c r="P10" s="119"/>
      <c r="Q10" s="65"/>
      <c r="R10" s="78"/>
    </row>
    <row r="11" spans="1:18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130">
        <f ca="1">N11</f>
        <v>47.018999999999998</v>
      </c>
      <c r="J11" s="154"/>
      <c r="K11" s="109" t="s">
        <v>141</v>
      </c>
      <c r="L11" s="103" t="s">
        <v>19</v>
      </c>
      <c r="M11" s="94" t="s">
        <v>20</v>
      </c>
      <c r="N11" s="135" cm="1">
        <f t="array" aca="1" ref="N11" ca="1">IF(K11="Y",ROUND(VLOOKUP(L11,INDIRECT($L$2),3,0)*INDIRECT($K$1),3),ROUND(VLOOKUP(L11,INDIRECT($L$2),3,0),3))</f>
        <v>47.018999999999998</v>
      </c>
      <c r="O11" s="70" t="str">
        <f>A11</f>
        <v>01510C</v>
      </c>
      <c r="P11" s="119" t="str">
        <f>B11</f>
        <v>Carpenter</v>
      </c>
      <c r="Q11" s="65" t="str">
        <f>H11</f>
        <v>04</v>
      </c>
      <c r="R11" s="78">
        <f ca="1">N11</f>
        <v>47.018999999999998</v>
      </c>
    </row>
    <row r="12" spans="1:18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130"/>
      <c r="J12"/>
      <c r="K12" s="109"/>
      <c r="L12" s="112"/>
      <c r="M12" s="113"/>
      <c r="N12" s="111"/>
      <c r="O12" s="70"/>
      <c r="P12" s="119"/>
      <c r="Q12" s="65"/>
      <c r="R12" s="65"/>
    </row>
    <row r="13" spans="1:18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130"/>
      <c r="J13"/>
      <c r="K13" s="109"/>
      <c r="L13" s="112"/>
      <c r="M13" s="113"/>
      <c r="N13" s="111"/>
      <c r="O13" s="70"/>
      <c r="P13" s="119"/>
      <c r="Q13" s="65"/>
      <c r="R13" s="65"/>
    </row>
    <row r="14" spans="1:18" s="7" customFormat="1" x14ac:dyDescent="0.25">
      <c r="A14" s="1"/>
      <c r="B14" s="125" t="str">
        <f ca="1">"he/she shall be paid an additional "&amp;TEXT(N68,"$0.000")&amp;" cents per hour."</f>
        <v>he/she shall be paid an additional $0.289 cents per hour.</v>
      </c>
      <c r="C14" s="3"/>
      <c r="D14" s="1"/>
      <c r="E14" s="1"/>
      <c r="F14" s="1"/>
      <c r="G14" s="1"/>
      <c r="H14" s="1"/>
      <c r="I14" s="130"/>
      <c r="J14"/>
      <c r="K14" s="109"/>
      <c r="L14" s="112"/>
      <c r="M14" s="113"/>
      <c r="N14" s="111"/>
      <c r="O14" s="70"/>
      <c r="P14" s="119"/>
      <c r="Q14" s="65"/>
      <c r="R14" s="65"/>
    </row>
    <row r="15" spans="1:18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130">
        <f>N15</f>
        <v>45.271999999999998</v>
      </c>
      <c r="J15" s="154"/>
      <c r="K15" s="109" t="s">
        <v>141</v>
      </c>
      <c r="L15" s="103" t="s">
        <v>24</v>
      </c>
      <c r="M15" s="94" t="s">
        <v>25</v>
      </c>
      <c r="N15" s="136">
        <v>45.271999999999998</v>
      </c>
      <c r="O15" s="70" t="str">
        <f>A15</f>
        <v>07350C</v>
      </c>
      <c r="P15" s="119" t="str">
        <f>B15</f>
        <v>Painter</v>
      </c>
      <c r="Q15" s="65" t="str">
        <f>H15</f>
        <v>01</v>
      </c>
      <c r="R15" s="78">
        <f>N15</f>
        <v>45.271999999999998</v>
      </c>
    </row>
    <row r="16" spans="1:18" x14ac:dyDescent="0.25">
      <c r="B16" s="124" t="s">
        <v>166</v>
      </c>
      <c r="K16" s="109"/>
      <c r="L16" s="112"/>
      <c r="M16" s="113"/>
      <c r="N16" s="111"/>
    </row>
    <row r="17" spans="1:21" x14ac:dyDescent="0.25">
      <c r="B17" s="124" t="s">
        <v>167</v>
      </c>
      <c r="K17" s="109"/>
      <c r="L17" s="112"/>
      <c r="M17" s="113"/>
      <c r="N17" s="111"/>
    </row>
    <row r="18" spans="1:21" x14ac:dyDescent="0.25">
      <c r="B18" s="124" t="s">
        <v>168</v>
      </c>
      <c r="K18" s="109"/>
      <c r="L18" s="112"/>
      <c r="M18" s="113"/>
      <c r="N18" s="111"/>
    </row>
    <row r="19" spans="1:21" x14ac:dyDescent="0.25">
      <c r="B19" s="124" t="s">
        <v>169</v>
      </c>
      <c r="K19" s="109"/>
      <c r="L19" s="112"/>
      <c r="M19" s="113"/>
      <c r="N19" s="111"/>
    </row>
    <row r="20" spans="1:21" x14ac:dyDescent="0.25">
      <c r="B20" s="124" t="str">
        <f ca="1">"he/she shall receive an additional "&amp;TEXT(N65,"$0.000")&amp;" cents per hour. Provided"</f>
        <v>he/she shall receive an additional $0.865 cents per hour. Provided</v>
      </c>
      <c r="K20" s="109"/>
      <c r="L20" s="112"/>
      <c r="M20" s="113"/>
      <c r="N20" s="111"/>
    </row>
    <row r="21" spans="1:21" x14ac:dyDescent="0.25">
      <c r="B21" s="124" t="s">
        <v>170</v>
      </c>
      <c r="C21" s="2"/>
      <c r="F21" s="2"/>
      <c r="O21" s="76"/>
    </row>
    <row r="22" spans="1:21" x14ac:dyDescent="0.25">
      <c r="B22" s="124" t="str">
        <f>"12:00 a.m. and 8:00 a.m. shall receive an additional "&amp;TEXT($N$69,"#.00%")&amp;" premium."</f>
        <v>12:00 a.m. and 8:00 a.m. shall receive an additional 18.75% premium.</v>
      </c>
      <c r="C22" s="2"/>
      <c r="F22" s="2"/>
      <c r="K22" s="94"/>
      <c r="L22" s="112"/>
      <c r="M22" s="113"/>
      <c r="N22" s="111"/>
      <c r="O22" s="76"/>
    </row>
    <row r="23" spans="1:21" x14ac:dyDescent="0.25">
      <c r="A23" s="1" t="s">
        <v>33</v>
      </c>
      <c r="B23" s="2" t="s">
        <v>34</v>
      </c>
      <c r="C23" s="3">
        <v>293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130">
        <f>N23</f>
        <v>45.271999999999998</v>
      </c>
      <c r="J23" s="154"/>
      <c r="K23" s="109" t="s">
        <v>141</v>
      </c>
      <c r="L23" s="103" t="s">
        <v>33</v>
      </c>
      <c r="M23" s="94" t="s">
        <v>34</v>
      </c>
      <c r="N23" s="136">
        <v>45.271999999999998</v>
      </c>
      <c r="O23" s="70" t="str">
        <f>A23</f>
        <v>05940C</v>
      </c>
      <c r="P23" s="119" t="str">
        <f>B23</f>
        <v>Lacquer and Varnish Machine Operator</v>
      </c>
      <c r="Q23" s="65" t="str">
        <f>H23</f>
        <v>01</v>
      </c>
      <c r="R23" s="78">
        <f>N23</f>
        <v>45.271999999999998</v>
      </c>
    </row>
    <row r="24" spans="1:21" x14ac:dyDescent="0.25">
      <c r="B24" s="124" t="s">
        <v>171</v>
      </c>
      <c r="K24" s="115"/>
      <c r="L24" s="94"/>
      <c r="M24" s="94"/>
      <c r="N24" s="110"/>
    </row>
    <row r="25" spans="1:21" x14ac:dyDescent="0.25">
      <c r="B25" s="124" t="str">
        <f ca="1">"painting, he/she shall receive an additional "&amp;TEXT(N66,"$0.000")&amp;" cents per hour."</f>
        <v>painting, he/she shall receive an additional $0.865 cents per hour.</v>
      </c>
      <c r="K25" s="115"/>
      <c r="L25" s="110"/>
      <c r="M25" s="94"/>
      <c r="N25" s="110"/>
    </row>
    <row r="26" spans="1:21" x14ac:dyDescent="0.25">
      <c r="B26" s="124" t="s">
        <v>172</v>
      </c>
      <c r="K26" s="115"/>
      <c r="L26" s="110"/>
      <c r="M26" s="94"/>
      <c r="N26" s="110"/>
    </row>
    <row r="27" spans="1:21" s="7" customFormat="1" x14ac:dyDescent="0.25">
      <c r="A27" s="1"/>
      <c r="B27" s="124" t="str">
        <f>"12:00 a.m. and 8:00 a.m. shall receive an additional "&amp;TEXT($N$69,"#.00%")&amp;"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130"/>
      <c r="J27"/>
      <c r="K27" s="115"/>
      <c r="L27" s="110"/>
      <c r="M27" s="94"/>
      <c r="N27" s="110"/>
      <c r="O27" s="70"/>
      <c r="P27" s="119"/>
      <c r="Q27" s="65"/>
      <c r="R27" s="65"/>
      <c r="T27" s="3"/>
      <c r="U27" s="3"/>
    </row>
    <row r="28" spans="1:21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130">
        <f t="shared" ref="I28:I32" ca="1" si="0">N28</f>
        <v>51.69</v>
      </c>
      <c r="J28" s="154"/>
      <c r="K28" s="109" t="s">
        <v>141</v>
      </c>
      <c r="L28" s="103" t="s">
        <v>39</v>
      </c>
      <c r="M28" s="94" t="s">
        <v>40</v>
      </c>
      <c r="N28" s="135" cm="1">
        <f t="array" aca="1" ref="N28" ca="1">IF(K28="Y",ROUND(VLOOKUP(L28,INDIRECT($L$2),3,0)*INDIRECT($K$1),3),ROUND(VLOOKUP(L28,INDIRECT($L$2),3,0),3))</f>
        <v>51.69</v>
      </c>
      <c r="O28" s="70" t="str">
        <f t="shared" ref="O28:P32" si="1">A28</f>
        <v>05760C</v>
      </c>
      <c r="P28" s="119" t="str">
        <f t="shared" si="1"/>
        <v>Iron Worker</v>
      </c>
      <c r="Q28" s="65" t="str">
        <f>H28</f>
        <v>08</v>
      </c>
      <c r="R28" s="78">
        <f ca="1">N28</f>
        <v>51.69</v>
      </c>
      <c r="T28" s="3"/>
      <c r="U28" s="3"/>
    </row>
    <row r="29" spans="1:21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130">
        <f t="shared" si="0"/>
        <v>53.59</v>
      </c>
      <c r="J29" s="154"/>
      <c r="K29" s="109" t="s">
        <v>141</v>
      </c>
      <c r="L29" s="103" t="s">
        <v>43</v>
      </c>
      <c r="M29" s="94" t="s">
        <v>44</v>
      </c>
      <c r="N29" s="136">
        <f>53.59</f>
        <v>53.59</v>
      </c>
      <c r="O29" s="70" t="str">
        <f t="shared" si="1"/>
        <v>07780C</v>
      </c>
      <c r="P29" s="119" t="str">
        <f t="shared" si="1"/>
        <v>Pipefitter</v>
      </c>
      <c r="Q29" s="65" t="str">
        <f>H29</f>
        <v>15</v>
      </c>
      <c r="R29" s="78">
        <f>N29</f>
        <v>53.59</v>
      </c>
    </row>
    <row r="30" spans="1:21" x14ac:dyDescent="0.25">
      <c r="A30" s="1" t="s">
        <v>45</v>
      </c>
      <c r="B30" s="2" t="s">
        <v>46</v>
      </c>
      <c r="C30" s="3">
        <v>310</v>
      </c>
      <c r="D30" s="1" t="s">
        <v>13</v>
      </c>
      <c r="E30" s="1">
        <v>2</v>
      </c>
      <c r="F30" s="1" t="s">
        <v>14</v>
      </c>
      <c r="G30" s="1">
        <v>6</v>
      </c>
      <c r="H30" s="1">
        <v>15</v>
      </c>
      <c r="I30" s="130">
        <f t="shared" si="0"/>
        <v>53.59</v>
      </c>
      <c r="J30" s="154"/>
      <c r="K30" s="109" t="s">
        <v>141</v>
      </c>
      <c r="L30" s="103" t="s">
        <v>45</v>
      </c>
      <c r="M30" s="94" t="s">
        <v>46</v>
      </c>
      <c r="N30" s="136">
        <f>53.59</f>
        <v>53.59</v>
      </c>
      <c r="O30" s="70" t="str">
        <f t="shared" si="1"/>
        <v>07770C</v>
      </c>
      <c r="P30" s="119" t="str">
        <f t="shared" si="1"/>
        <v>Pipefitter/Instrumentation</v>
      </c>
      <c r="Q30" s="65">
        <f>H30</f>
        <v>15</v>
      </c>
      <c r="R30" s="78">
        <f>N30</f>
        <v>53.59</v>
      </c>
    </row>
    <row r="31" spans="1:21" x14ac:dyDescent="0.25">
      <c r="A31" s="1" t="s">
        <v>48</v>
      </c>
      <c r="B31" s="2" t="s">
        <v>49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130">
        <f t="shared" si="0"/>
        <v>52.246000000000002</v>
      </c>
      <c r="J31" s="154"/>
      <c r="K31" s="109" t="s">
        <v>141</v>
      </c>
      <c r="L31" s="103" t="s">
        <v>48</v>
      </c>
      <c r="M31" s="94" t="s">
        <v>49</v>
      </c>
      <c r="N31" s="136">
        <v>52.246000000000002</v>
      </c>
      <c r="O31" s="70" t="str">
        <f t="shared" si="1"/>
        <v>08030C</v>
      </c>
      <c r="P31" s="119" t="str">
        <f t="shared" si="1"/>
        <v xml:space="preserve">Plumber </v>
      </c>
      <c r="Q31" s="65" t="str">
        <f>H31</f>
        <v>11</v>
      </c>
      <c r="R31" s="78">
        <f>N31</f>
        <v>52.246000000000002</v>
      </c>
    </row>
    <row r="32" spans="1:21" x14ac:dyDescent="0.25">
      <c r="A32" s="1" t="s">
        <v>50</v>
      </c>
      <c r="B32" s="2" t="s">
        <v>51</v>
      </c>
      <c r="C32" s="3">
        <v>313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130">
        <f t="shared" si="0"/>
        <v>56.89</v>
      </c>
      <c r="J32" s="154"/>
      <c r="K32" s="109" t="s">
        <v>141</v>
      </c>
      <c r="L32" s="103" t="s">
        <v>50</v>
      </c>
      <c r="M32" s="94" t="s">
        <v>51</v>
      </c>
      <c r="N32" s="136">
        <v>56.89</v>
      </c>
      <c r="O32" s="70" t="str">
        <f t="shared" si="1"/>
        <v>08010C</v>
      </c>
      <c r="P32" s="119" t="str">
        <f t="shared" si="1"/>
        <v xml:space="preserve">Plumber/Welder </v>
      </c>
      <c r="Q32" s="65">
        <f>H32</f>
        <v>12</v>
      </c>
      <c r="R32" s="78">
        <f>N32</f>
        <v>56.89</v>
      </c>
    </row>
    <row r="33" spans="1:19" x14ac:dyDescent="0.25">
      <c r="A33" s="124" t="str">
        <f>"For Plumbers' participation in the 'Twin City Pipe Trades Pension Trust,' "&amp; TEXT(N70,"$0.00")&amp;" per hour has been removed from the hourly rate shown above."</f>
        <v>For Plumbers' participation in the 'Twin City Pipe Trades Pension Trust,' $2.33 per hour has been removed from the hourly rate shown above.</v>
      </c>
      <c r="K33" s="109"/>
      <c r="L33" s="109"/>
    </row>
    <row r="34" spans="1:19" x14ac:dyDescent="0.25">
      <c r="K34" s="109"/>
      <c r="L34" s="109"/>
    </row>
    <row r="35" spans="1:19" x14ac:dyDescent="0.25">
      <c r="A35" s="10" t="s">
        <v>146</v>
      </c>
      <c r="F35" s="9" t="s">
        <v>160</v>
      </c>
      <c r="G35" s="9" t="s">
        <v>133</v>
      </c>
      <c r="H35" s="9" t="s">
        <v>135</v>
      </c>
      <c r="I35" s="131" t="s">
        <v>4</v>
      </c>
      <c r="K35" s="109"/>
      <c r="L35" s="109"/>
    </row>
    <row r="36" spans="1:19" s="11" customFormat="1" x14ac:dyDescent="0.25">
      <c r="A36" s="127" t="s">
        <v>150</v>
      </c>
      <c r="B36" s="128" t="s">
        <v>159</v>
      </c>
      <c r="C36" s="127" t="s">
        <v>162</v>
      </c>
      <c r="D36" s="127" t="s">
        <v>5</v>
      </c>
      <c r="E36" s="127" t="s">
        <v>6</v>
      </c>
      <c r="F36" s="127" t="s">
        <v>161</v>
      </c>
      <c r="G36" s="127" t="s">
        <v>134</v>
      </c>
      <c r="H36" s="127" t="s">
        <v>134</v>
      </c>
      <c r="I36" s="132" t="s">
        <v>12</v>
      </c>
      <c r="J36"/>
      <c r="K36" s="107"/>
      <c r="L36" s="107"/>
      <c r="M36" s="108"/>
      <c r="N36" s="100"/>
      <c r="O36" s="120"/>
      <c r="P36" s="121"/>
      <c r="Q36" s="64"/>
      <c r="R36" s="64"/>
      <c r="S36" s="13"/>
    </row>
    <row r="37" spans="1:19" x14ac:dyDescent="0.25">
      <c r="A37" s="1" t="s">
        <v>56</v>
      </c>
      <c r="B37" s="2" t="s">
        <v>57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124</v>
      </c>
      <c r="I37" s="130">
        <f t="shared" ref="I37:I49" ca="1" si="2">N37</f>
        <v>52.332999999999998</v>
      </c>
      <c r="J37" s="154"/>
      <c r="K37" s="103" t="s">
        <v>141</v>
      </c>
      <c r="L37" s="103" t="s">
        <v>56</v>
      </c>
      <c r="M37" s="94" t="s">
        <v>57</v>
      </c>
      <c r="N37" s="135" cm="1">
        <f t="array" aca="1" ref="N37" ca="1">IF(K37="Y",ROUND(VLOOKUP(L37,INDIRECT($L$2),3,0)*INDIRECT($K$1),3),ROUND(VLOOKUP(L37,INDIRECT($L$2),3,0),3))</f>
        <v>52.332999999999998</v>
      </c>
      <c r="O37" s="70" t="str">
        <f t="shared" ref="O37:O48" si="3">A37</f>
        <v>04530C</v>
      </c>
      <c r="P37" s="119" t="str">
        <f t="shared" ref="P37:P48" si="4">B37</f>
        <v>Foreman, Bricklayer</v>
      </c>
      <c r="Q37" s="122" t="str">
        <f t="shared" ref="Q37:Q49" si="5">H37</f>
        <v>07</v>
      </c>
      <c r="R37" s="78">
        <f t="shared" ref="R37:R48" ca="1" si="6">N37</f>
        <v>52.332999999999998</v>
      </c>
      <c r="S37" s="3"/>
    </row>
    <row r="38" spans="1:19" x14ac:dyDescent="0.25">
      <c r="A38" s="1" t="s">
        <v>58</v>
      </c>
      <c r="B38" s="2" t="s">
        <v>59</v>
      </c>
      <c r="C38" s="3">
        <v>363</v>
      </c>
      <c r="D38" s="1" t="s">
        <v>13</v>
      </c>
      <c r="E38" s="1">
        <v>2</v>
      </c>
      <c r="F38" s="1" t="s">
        <v>14</v>
      </c>
      <c r="G38" s="1">
        <v>8</v>
      </c>
      <c r="H38" s="1" t="s">
        <v>125</v>
      </c>
      <c r="I38" s="130">
        <f t="shared" ca="1" si="2"/>
        <v>50.098999999999997</v>
      </c>
      <c r="J38" s="154"/>
      <c r="K38" s="103" t="s">
        <v>141</v>
      </c>
      <c r="L38" s="103" t="s">
        <v>58</v>
      </c>
      <c r="M38" s="94" t="s">
        <v>59</v>
      </c>
      <c r="N38" s="135" cm="1">
        <f t="array" aca="1" ref="N38" ca="1">IF(K38="Y",ROUND(VLOOKUP(L38,INDIRECT($L$2),3,0)*INDIRECT($K$1),3),ROUND(VLOOKUP(L38,INDIRECT($L$2),3,0),3))</f>
        <v>50.098999999999997</v>
      </c>
      <c r="O38" s="70" t="str">
        <f t="shared" si="3"/>
        <v>04560C</v>
      </c>
      <c r="P38" s="119" t="str">
        <f t="shared" si="4"/>
        <v>Foreman, Carpenter</v>
      </c>
      <c r="Q38" s="122" t="str">
        <f t="shared" si="5"/>
        <v>05</v>
      </c>
      <c r="R38" s="78">
        <f t="shared" ca="1" si="6"/>
        <v>50.098999999999997</v>
      </c>
      <c r="S38" s="3"/>
    </row>
    <row r="39" spans="1:19" x14ac:dyDescent="0.25">
      <c r="A39" s="1" t="s">
        <v>210</v>
      </c>
      <c r="B39" s="2" t="s">
        <v>181</v>
      </c>
      <c r="C39" s="3">
        <v>385</v>
      </c>
      <c r="D39" s="1" t="s">
        <v>13</v>
      </c>
      <c r="E39" s="1">
        <v>2</v>
      </c>
      <c r="F39" s="1" t="s">
        <v>14</v>
      </c>
      <c r="G39" s="1">
        <v>8</v>
      </c>
      <c r="H39" s="1">
        <v>24</v>
      </c>
      <c r="I39" s="130">
        <f t="shared" ref="I39" ca="1" si="7">N39</f>
        <v>53.134</v>
      </c>
      <c r="J39" s="154"/>
      <c r="K39" s="103" t="s">
        <v>141</v>
      </c>
      <c r="L39" s="103" t="s">
        <v>210</v>
      </c>
      <c r="M39" s="94" t="s">
        <v>182</v>
      </c>
      <c r="N39" s="135" cm="1">
        <f t="array" aca="1" ref="N39" ca="1">IF(K39="Y",ROUND(VLOOKUP(L39,INDIRECT($L$2),3,0)*INDIRECT($K$1),3),ROUND(VLOOKUP(L39,INDIRECT($L$2),3,0),3))</f>
        <v>53.134</v>
      </c>
      <c r="O39" s="70" t="str">
        <f t="shared" si="3"/>
        <v>53105C</v>
      </c>
      <c r="P39" s="119" t="str">
        <f t="shared" si="4"/>
        <v>Foreman, Carpenter - FPS</v>
      </c>
      <c r="Q39" s="122">
        <f t="shared" si="5"/>
        <v>24</v>
      </c>
      <c r="R39" s="78">
        <f t="shared" ref="R39" ca="1" si="8">N39</f>
        <v>53.134</v>
      </c>
      <c r="S39" s="3"/>
    </row>
    <row r="40" spans="1:19" x14ac:dyDescent="0.25">
      <c r="A40" s="1" t="s">
        <v>60</v>
      </c>
      <c r="B40" s="2" t="s">
        <v>61</v>
      </c>
      <c r="C40" s="3">
        <v>348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126</v>
      </c>
      <c r="I40" s="130">
        <f t="shared" ca="1" si="2"/>
        <v>54.82</v>
      </c>
      <c r="J40" s="154"/>
      <c r="K40" s="103" t="s">
        <v>141</v>
      </c>
      <c r="L40" s="103" t="s">
        <v>60</v>
      </c>
      <c r="M40" s="94" t="s">
        <v>61</v>
      </c>
      <c r="N40" s="135" cm="1">
        <f t="array" aca="1" ref="N40" ca="1">IF(K40="Y",ROUND(VLOOKUP(L40,INDIRECT($L$2),3,0)*INDIRECT($K$1),3),ROUND(VLOOKUP(L40,INDIRECT($L$2),3,0),3))</f>
        <v>54.82</v>
      </c>
      <c r="O40" s="70" t="str">
        <f t="shared" si="3"/>
        <v>04680C</v>
      </c>
      <c r="P40" s="119" t="str">
        <f t="shared" si="4"/>
        <v>Foreman, Iron Worker</v>
      </c>
      <c r="Q40" s="122" t="str">
        <f t="shared" si="5"/>
        <v>09</v>
      </c>
      <c r="R40" s="78">
        <f t="shared" ca="1" si="6"/>
        <v>54.82</v>
      </c>
      <c r="S40" s="3"/>
    </row>
    <row r="41" spans="1:19" x14ac:dyDescent="0.25">
      <c r="A41" s="1" t="s">
        <v>62</v>
      </c>
      <c r="B41" s="2" t="s">
        <v>63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127</v>
      </c>
      <c r="I41" s="130">
        <f t="shared" ca="1" si="2"/>
        <v>48.95</v>
      </c>
      <c r="J41" s="154"/>
      <c r="K41" s="103" t="s">
        <v>141</v>
      </c>
      <c r="L41" s="103" t="s">
        <v>62</v>
      </c>
      <c r="M41" s="94" t="s">
        <v>63</v>
      </c>
      <c r="N41" s="135" cm="1">
        <f t="array" aca="1" ref="N41" ca="1">IF(K41="Y",ROUND(VLOOKUP(L41,INDIRECT($L$2),3,0)*INDIRECT($K$1),3),ROUND(VLOOKUP(L41,INDIRECT($L$2),3,0),3))</f>
        <v>48.95</v>
      </c>
      <c r="O41" s="70" t="str">
        <f t="shared" si="3"/>
        <v>04760C</v>
      </c>
      <c r="P41" s="119" t="str">
        <f t="shared" si="4"/>
        <v>Foreman, Painter</v>
      </c>
      <c r="Q41" s="122" t="str">
        <f t="shared" si="5"/>
        <v>03</v>
      </c>
      <c r="R41" s="78">
        <f t="shared" ca="1" si="6"/>
        <v>48.95</v>
      </c>
      <c r="S41" s="3"/>
    </row>
    <row r="42" spans="1:19" x14ac:dyDescent="0.25">
      <c r="A42" s="1" t="s">
        <v>64</v>
      </c>
      <c r="B42" s="2" t="s">
        <v>65</v>
      </c>
      <c r="C42" s="3">
        <v>348</v>
      </c>
      <c r="D42" s="1" t="s">
        <v>13</v>
      </c>
      <c r="E42" s="1">
        <v>2</v>
      </c>
      <c r="F42" s="1" t="s">
        <v>14</v>
      </c>
      <c r="G42" s="1">
        <v>7</v>
      </c>
      <c r="H42" s="1" t="s">
        <v>127</v>
      </c>
      <c r="I42" s="130">
        <f t="shared" ca="1" si="2"/>
        <v>48.95</v>
      </c>
      <c r="J42" s="154"/>
      <c r="K42" s="103" t="s">
        <v>141</v>
      </c>
      <c r="L42" s="103" t="s">
        <v>64</v>
      </c>
      <c r="M42" s="94" t="s">
        <v>65</v>
      </c>
      <c r="N42" s="135" cm="1">
        <f t="array" aca="1" ref="N42" ca="1">IF(K42="Y",ROUND(VLOOKUP(L42,INDIRECT($L$2),3,0)*INDIRECT($K$1),3),ROUND(VLOOKUP(L42,INDIRECT($L$2),3,0),3))</f>
        <v>48.95</v>
      </c>
      <c r="O42" s="70" t="str">
        <f t="shared" si="3"/>
        <v>05010C</v>
      </c>
      <c r="P42" s="119" t="str">
        <f t="shared" si="4"/>
        <v>Foreman, Painter-Traffic</v>
      </c>
      <c r="Q42" s="122" t="str">
        <f t="shared" si="5"/>
        <v>03</v>
      </c>
      <c r="R42" s="78">
        <f t="shared" ca="1" si="6"/>
        <v>48.95</v>
      </c>
      <c r="S42" s="3"/>
    </row>
    <row r="43" spans="1:19" x14ac:dyDescent="0.25">
      <c r="A43" s="1" t="s">
        <v>66</v>
      </c>
      <c r="B43" s="2" t="s">
        <v>67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129</v>
      </c>
      <c r="I43" s="130">
        <f t="shared" ca="1" si="2"/>
        <v>55.71</v>
      </c>
      <c r="J43" s="154"/>
      <c r="K43" s="103" t="s">
        <v>141</v>
      </c>
      <c r="L43" s="103" t="s">
        <v>66</v>
      </c>
      <c r="M43" s="94" t="s">
        <v>67</v>
      </c>
      <c r="N43" s="135" cm="1">
        <f t="array" aca="1" ref="N43" ca="1">IF(K43="Y",ROUND(VLOOKUP(L43,INDIRECT($L$2),3,0)*INDIRECT($K$1),3),ROUND(VLOOKUP(L43,INDIRECT($L$2),3,0),3))</f>
        <v>55.71</v>
      </c>
      <c r="O43" s="70" t="str">
        <f t="shared" si="3"/>
        <v>04940C</v>
      </c>
      <c r="P43" s="119" t="str">
        <f t="shared" si="4"/>
        <v>Foreman, Sheet Metal Worker</v>
      </c>
      <c r="Q43" s="122" t="str">
        <f t="shared" si="5"/>
        <v>14</v>
      </c>
      <c r="R43" s="78">
        <f t="shared" ca="1" si="6"/>
        <v>55.71</v>
      </c>
      <c r="S43" s="3"/>
    </row>
    <row r="44" spans="1:19" x14ac:dyDescent="0.25">
      <c r="A44" s="1" t="s">
        <v>68</v>
      </c>
      <c r="B44" s="2" t="s">
        <v>69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130">
        <f t="shared" ca="1" si="2"/>
        <v>57.63</v>
      </c>
      <c r="J44" s="154"/>
      <c r="K44" s="103" t="s">
        <v>141</v>
      </c>
      <c r="L44" s="103" t="s">
        <v>68</v>
      </c>
      <c r="M44" s="94" t="s">
        <v>69</v>
      </c>
      <c r="N44" s="135" cm="1">
        <f t="array" aca="1" ref="N44" ca="1">IF(K44="Y",ROUND(VLOOKUP(L44,INDIRECT($L$2),3,0)*INDIRECT($K$1),3),ROUND(VLOOKUP(L44,INDIRECT($L$2),3,0),3))</f>
        <v>57.63</v>
      </c>
      <c r="O44" s="70" t="str">
        <f t="shared" si="3"/>
        <v>04830C</v>
      </c>
      <c r="P44" s="119" t="str">
        <f t="shared" si="4"/>
        <v>Foreman, Pipefitter</v>
      </c>
      <c r="Q44" s="122" t="str">
        <f t="shared" si="5"/>
        <v>17</v>
      </c>
      <c r="R44" s="78">
        <f t="shared" ca="1" si="6"/>
        <v>57.63</v>
      </c>
      <c r="S44" s="3"/>
    </row>
    <row r="45" spans="1:19" x14ac:dyDescent="0.25">
      <c r="A45" s="1" t="s">
        <v>70</v>
      </c>
      <c r="B45" s="2" t="s">
        <v>71</v>
      </c>
      <c r="C45" s="3">
        <v>363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130</v>
      </c>
      <c r="I45" s="130">
        <f t="shared" ca="1" si="2"/>
        <v>57.63</v>
      </c>
      <c r="J45" s="154"/>
      <c r="K45" s="103" t="s">
        <v>141</v>
      </c>
      <c r="L45" s="103" t="s">
        <v>70</v>
      </c>
      <c r="M45" s="94" t="s">
        <v>71</v>
      </c>
      <c r="N45" s="135" cm="1">
        <f t="array" aca="1" ref="N45" ca="1">IF(K45="Y",ROUND(VLOOKUP(L45,INDIRECT($L$2),3,0)*INDIRECT($K$1),3),ROUND(VLOOKUP(L45,INDIRECT($L$2),3,0),3))</f>
        <v>57.63</v>
      </c>
      <c r="O45" s="70" t="str">
        <f t="shared" si="3"/>
        <v>04832C</v>
      </c>
      <c r="P45" s="119" t="str">
        <f t="shared" si="4"/>
        <v>Foreman, Pipefitter/Instrumentation</v>
      </c>
      <c r="Q45" s="122" t="str">
        <f t="shared" si="5"/>
        <v>17</v>
      </c>
      <c r="R45" s="78">
        <f t="shared" ca="1" si="6"/>
        <v>57.63</v>
      </c>
      <c r="S45" s="3"/>
    </row>
    <row r="46" spans="1:19" x14ac:dyDescent="0.25">
      <c r="A46" s="1" t="s">
        <v>72</v>
      </c>
      <c r="B46" s="2" t="s">
        <v>73</v>
      </c>
      <c r="C46" s="3">
        <v>370</v>
      </c>
      <c r="D46" s="1" t="s">
        <v>13</v>
      </c>
      <c r="E46" s="1">
        <v>2</v>
      </c>
      <c r="F46" s="1" t="s">
        <v>14</v>
      </c>
      <c r="G46" s="1">
        <v>8</v>
      </c>
      <c r="H46" s="1" t="s">
        <v>131</v>
      </c>
      <c r="I46" s="130">
        <f t="shared" si="2"/>
        <v>55.688000000000002</v>
      </c>
      <c r="J46" s="154"/>
      <c r="K46" s="103" t="s">
        <v>141</v>
      </c>
      <c r="L46" s="103" t="s">
        <v>72</v>
      </c>
      <c r="M46" s="94" t="s">
        <v>73</v>
      </c>
      <c r="N46" s="136">
        <v>55.688000000000002</v>
      </c>
      <c r="O46" s="70" t="str">
        <f t="shared" si="3"/>
        <v>04840C</v>
      </c>
      <c r="P46" s="119" t="str">
        <f t="shared" si="4"/>
        <v>Foreman, Plumber</v>
      </c>
      <c r="Q46" s="122" t="str">
        <f t="shared" si="5"/>
        <v>13</v>
      </c>
      <c r="R46" s="78">
        <f t="shared" si="6"/>
        <v>55.688000000000002</v>
      </c>
      <c r="S46" s="3"/>
    </row>
    <row r="47" spans="1:19" x14ac:dyDescent="0.25">
      <c r="A47" s="1" t="s">
        <v>207</v>
      </c>
      <c r="B47" s="2" t="s">
        <v>178</v>
      </c>
      <c r="C47" s="3">
        <v>380</v>
      </c>
      <c r="D47" s="1" t="s">
        <v>13</v>
      </c>
      <c r="E47" s="1">
        <v>2</v>
      </c>
      <c r="F47" s="1" t="s">
        <v>14</v>
      </c>
      <c r="G47" s="1">
        <v>8</v>
      </c>
      <c r="H47" s="1">
        <v>23</v>
      </c>
      <c r="I47" s="130">
        <f ca="1">N47</f>
        <v>57.932000000000002</v>
      </c>
      <c r="J47" s="154"/>
      <c r="K47" s="103" t="s">
        <v>13</v>
      </c>
      <c r="L47" s="103" t="s">
        <v>76</v>
      </c>
      <c r="M47" s="94" t="s">
        <v>178</v>
      </c>
      <c r="N47" s="136" cm="1">
        <f t="array" aca="1" ref="N47" ca="1">IF(K47="Y",ROUND(VLOOKUP(L47,INDIRECT($L$2),3,0)*INDIRECT($K$1),3),ROUND(VLOOKUP(L47,INDIRECT($L$2),3,0),3))</f>
        <v>57.932000000000002</v>
      </c>
      <c r="O47" s="70" t="str">
        <f t="shared" si="3"/>
        <v>59510C</v>
      </c>
      <c r="P47" s="119" t="str">
        <f t="shared" si="4"/>
        <v>Foreman, Plumber Master in Charge - FPS</v>
      </c>
      <c r="Q47" s="122">
        <f t="shared" si="5"/>
        <v>23</v>
      </c>
      <c r="R47" s="78">
        <f ca="1">N47</f>
        <v>57.932000000000002</v>
      </c>
      <c r="S47" s="3"/>
    </row>
    <row r="48" spans="1:19" x14ac:dyDescent="0.25">
      <c r="A48" s="1" t="s">
        <v>74</v>
      </c>
      <c r="B48" s="2" t="s">
        <v>75</v>
      </c>
      <c r="C48" s="3">
        <v>375</v>
      </c>
      <c r="D48" s="1" t="s">
        <v>13</v>
      </c>
      <c r="E48" s="1">
        <v>2</v>
      </c>
      <c r="F48" s="1" t="s">
        <v>14</v>
      </c>
      <c r="G48" s="1">
        <v>8</v>
      </c>
      <c r="H48" s="1">
        <v>22</v>
      </c>
      <c r="I48" s="130">
        <f t="shared" si="2"/>
        <v>60.639000000000003</v>
      </c>
      <c r="J48" s="154"/>
      <c r="K48" s="103" t="s">
        <v>141</v>
      </c>
      <c r="L48" s="103" t="s">
        <v>74</v>
      </c>
      <c r="M48" s="94" t="s">
        <v>75</v>
      </c>
      <c r="N48" s="136">
        <v>60.639000000000003</v>
      </c>
      <c r="O48" s="70" t="str">
        <f t="shared" si="3"/>
        <v>04860C</v>
      </c>
      <c r="P48" s="119" t="str">
        <f t="shared" si="4"/>
        <v>Foreman, Plumber/Welder</v>
      </c>
      <c r="Q48" s="122">
        <f t="shared" si="5"/>
        <v>22</v>
      </c>
      <c r="R48" s="78">
        <f t="shared" si="6"/>
        <v>60.639000000000003</v>
      </c>
      <c r="S48" s="3"/>
    </row>
    <row r="49" spans="1:21" x14ac:dyDescent="0.25">
      <c r="A49" s="1" t="s">
        <v>177</v>
      </c>
      <c r="B49" s="2" t="s">
        <v>206</v>
      </c>
      <c r="C49" s="3">
        <v>395</v>
      </c>
      <c r="D49" s="1" t="s">
        <v>13</v>
      </c>
      <c r="E49" s="1">
        <v>2</v>
      </c>
      <c r="F49" s="1" t="s">
        <v>14</v>
      </c>
      <c r="G49" s="1">
        <v>8</v>
      </c>
      <c r="H49" s="1">
        <v>21</v>
      </c>
      <c r="I49" s="130">
        <f t="shared" si="2"/>
        <v>62.374000000000002</v>
      </c>
      <c r="J49" s="154"/>
      <c r="K49" s="98" t="s">
        <v>141</v>
      </c>
      <c r="L49" s="103" t="str">
        <f>A49</f>
        <v>53094C</v>
      </c>
      <c r="M49" s="94" t="str">
        <f>B49</f>
        <v>Foreman, Plumber/Welder Master In Charge - Water</v>
      </c>
      <c r="N49" s="136">
        <v>62.374000000000002</v>
      </c>
      <c r="O49" s="70" t="str">
        <f>L49</f>
        <v>53094C</v>
      </c>
      <c r="P49" s="119" t="str">
        <f>B49</f>
        <v>Foreman, Plumber/Welder Master In Charge - Water</v>
      </c>
      <c r="Q49" s="122">
        <f t="shared" si="5"/>
        <v>21</v>
      </c>
      <c r="R49" s="78">
        <f t="shared" ref="R49" si="9">N49</f>
        <v>62.374000000000002</v>
      </c>
      <c r="S49" s="3"/>
    </row>
    <row r="50" spans="1:21" x14ac:dyDescent="0.25">
      <c r="A50" s="124" t="str">
        <f>A33</f>
        <v>For Plumbers' participation in the 'Twin City Pipe Trades Pension Trust,' $2.33 per hour has been removed from the hourly rate shown above.</v>
      </c>
      <c r="K50" s="99"/>
      <c r="L50" s="109"/>
    </row>
    <row r="51" spans="1:21" s="7" customFormat="1" x14ac:dyDescent="0.25">
      <c r="A51" s="1"/>
      <c r="B51" s="2"/>
      <c r="C51" s="3"/>
      <c r="D51" s="1"/>
      <c r="E51" s="1"/>
      <c r="F51" s="1"/>
      <c r="G51" s="1"/>
      <c r="H51" s="1"/>
      <c r="I51" s="130"/>
      <c r="J51"/>
      <c r="K51" s="99"/>
      <c r="L51" s="109"/>
      <c r="M51" s="105"/>
      <c r="N51" s="99"/>
      <c r="O51" s="70"/>
      <c r="P51" s="119"/>
      <c r="Q51" s="65"/>
      <c r="R51" s="65"/>
    </row>
    <row r="52" spans="1:21" s="7" customFormat="1" x14ac:dyDescent="0.25">
      <c r="A52" s="2" t="s">
        <v>78</v>
      </c>
      <c r="C52" s="3"/>
      <c r="D52" s="1"/>
      <c r="E52" s="1"/>
      <c r="F52" s="1"/>
      <c r="G52" s="1"/>
      <c r="H52" s="1"/>
      <c r="I52" s="130"/>
      <c r="J52"/>
      <c r="K52" s="103"/>
      <c r="L52" s="103"/>
      <c r="M52" s="105"/>
      <c r="N52" s="99"/>
      <c r="O52" s="70"/>
      <c r="P52" s="119"/>
      <c r="Q52" s="65"/>
      <c r="R52" s="65"/>
    </row>
    <row r="53" spans="1:21" s="7" customFormat="1" x14ac:dyDescent="0.25">
      <c r="A53" s="2" t="s">
        <v>79</v>
      </c>
      <c r="C53" s="3"/>
      <c r="D53" s="1"/>
      <c r="E53" s="1"/>
      <c r="F53" s="1"/>
      <c r="G53" s="1"/>
      <c r="H53" s="1"/>
      <c r="I53" s="130"/>
      <c r="J53"/>
      <c r="K53" s="109"/>
      <c r="L53" s="110"/>
      <c r="M53" s="105"/>
      <c r="N53" s="99"/>
      <c r="O53" s="70"/>
      <c r="P53" s="119"/>
      <c r="Q53" s="65"/>
      <c r="R53" s="65"/>
    </row>
    <row r="54" spans="1:21" s="7" customFormat="1" x14ac:dyDescent="0.25">
      <c r="A54" s="1"/>
      <c r="B54" s="2"/>
      <c r="C54" s="3"/>
      <c r="D54" s="1"/>
      <c r="E54" s="1"/>
      <c r="F54" s="1"/>
      <c r="G54" s="1"/>
      <c r="H54" s="1"/>
      <c r="I54" s="130"/>
      <c r="J54"/>
      <c r="K54" s="109"/>
      <c r="L54" s="110"/>
      <c r="M54" s="105"/>
      <c r="N54" s="99"/>
      <c r="O54" s="70"/>
      <c r="P54" s="119"/>
      <c r="Q54" s="65"/>
      <c r="R54" s="65"/>
    </row>
    <row r="55" spans="1:21" s="7" customFormat="1" x14ac:dyDescent="0.25">
      <c r="A55" s="19" t="s">
        <v>86</v>
      </c>
      <c r="B55" s="20"/>
      <c r="C55" s="3"/>
      <c r="E55" s="20"/>
      <c r="F55" s="21"/>
      <c r="G55" s="1"/>
      <c r="H55" s="1"/>
      <c r="I55" s="130"/>
      <c r="J55"/>
      <c r="K55" s="103"/>
      <c r="L55" s="103"/>
      <c r="M55" s="105"/>
      <c r="N55" s="99"/>
      <c r="O55" s="70"/>
      <c r="P55" s="119"/>
      <c r="Q55" s="65"/>
      <c r="R55" s="65"/>
    </row>
    <row r="56" spans="1:21" s="7" customFormat="1" x14ac:dyDescent="0.25">
      <c r="A56" s="19" t="s">
        <v>87</v>
      </c>
      <c r="B56" s="20"/>
      <c r="C56" s="3"/>
      <c r="E56" s="20"/>
      <c r="F56" s="21"/>
      <c r="G56" s="1"/>
      <c r="H56" s="1"/>
      <c r="I56" s="130"/>
      <c r="J56"/>
      <c r="K56" s="103"/>
      <c r="L56" s="103" t="s">
        <v>113</v>
      </c>
      <c r="M56" s="105"/>
      <c r="N56" s="99"/>
      <c r="O56" s="70" t="s">
        <v>113</v>
      </c>
      <c r="P56" s="119"/>
      <c r="Q56" s="65"/>
      <c r="R56" s="65"/>
      <c r="T56" s="3"/>
      <c r="U56" s="3"/>
    </row>
    <row r="57" spans="1:21" s="7" customFormat="1" x14ac:dyDescent="0.25">
      <c r="A57" s="22">
        <f ca="1">N57</f>
        <v>0.24199999999999999</v>
      </c>
      <c r="B57" s="2" t="s">
        <v>82</v>
      </c>
      <c r="C57" s="137"/>
      <c r="D57" s="19"/>
      <c r="E57" s="1"/>
      <c r="F57" s="1"/>
      <c r="G57" s="1"/>
      <c r="H57" s="1"/>
      <c r="I57" s="130"/>
      <c r="J57" s="154"/>
      <c r="K57" s="103" t="s">
        <v>141</v>
      </c>
      <c r="L57" s="116" t="s">
        <v>97</v>
      </c>
      <c r="M57" s="105" t="s">
        <v>97</v>
      </c>
      <c r="N57" s="102" cm="1">
        <f t="array" aca="1" ref="N57" ca="1">IF(K57="Y",ROUND(VLOOKUP(L57,INDIRECT($L$2),3,0)*INDIRECT($K$1),3),ROUND(VLOOKUP(L57,INDIRECT($L$2),3,0),3))</f>
        <v>0.24199999999999999</v>
      </c>
      <c r="O57" s="70" t="str">
        <f>L57</f>
        <v>10th Year</v>
      </c>
      <c r="P57" s="119"/>
      <c r="Q57" s="65"/>
      <c r="R57" s="84">
        <f ca="1">N57</f>
        <v>0.24199999999999999</v>
      </c>
      <c r="T57" s="3"/>
      <c r="U57" s="3"/>
    </row>
    <row r="58" spans="1:21" s="7" customFormat="1" x14ac:dyDescent="0.25">
      <c r="A58" s="22">
        <f t="shared" ref="A58:A60" ca="1" si="10">N58</f>
        <v>0.36299999999999999</v>
      </c>
      <c r="B58" s="2" t="s">
        <v>83</v>
      </c>
      <c r="C58" s="137"/>
      <c r="D58" s="19"/>
      <c r="G58" s="1"/>
      <c r="H58" s="1"/>
      <c r="I58" s="130"/>
      <c r="J58" s="154"/>
      <c r="K58" s="103" t="s">
        <v>141</v>
      </c>
      <c r="L58" s="116" t="s">
        <v>98</v>
      </c>
      <c r="M58" s="105" t="s">
        <v>98</v>
      </c>
      <c r="N58" s="102" cm="1">
        <f t="array" aca="1" ref="N58" ca="1">IF(K58="Y",ROUND(VLOOKUP(L58,INDIRECT($L$2),3,0)*INDIRECT($K$1),3),ROUND(VLOOKUP(L58,INDIRECT($L$2),3,0),3))</f>
        <v>0.36299999999999999</v>
      </c>
      <c r="O58" s="70" t="str">
        <f t="shared" ref="O58:O60" si="11">L58</f>
        <v>15th Year</v>
      </c>
      <c r="P58" s="119"/>
      <c r="Q58" s="65"/>
      <c r="R58" s="84">
        <f t="shared" ref="R58:R60" ca="1" si="12">N58</f>
        <v>0.36299999999999999</v>
      </c>
    </row>
    <row r="59" spans="1:21" s="7" customFormat="1" x14ac:dyDescent="0.25">
      <c r="A59" s="22">
        <f t="shared" ca="1" si="10"/>
        <v>0.60499999999999998</v>
      </c>
      <c r="B59" s="2" t="s">
        <v>84</v>
      </c>
      <c r="C59" s="137"/>
      <c r="D59" s="19"/>
      <c r="G59" s="1"/>
      <c r="H59" s="1"/>
      <c r="I59" s="130"/>
      <c r="J59" s="154"/>
      <c r="K59" s="103" t="s">
        <v>141</v>
      </c>
      <c r="L59" s="116" t="s">
        <v>99</v>
      </c>
      <c r="M59" s="105" t="s">
        <v>99</v>
      </c>
      <c r="N59" s="102" cm="1">
        <f t="array" aca="1" ref="N59" ca="1">IF(K59="Y",ROUND(VLOOKUP(L59,INDIRECT($L$2),3,0)*INDIRECT($K$1),3),ROUND(VLOOKUP(L59,INDIRECT($L$2),3,0),3))</f>
        <v>0.60499999999999998</v>
      </c>
      <c r="O59" s="70" t="str">
        <f t="shared" si="11"/>
        <v>20th Year</v>
      </c>
      <c r="P59" s="119"/>
      <c r="Q59" s="65"/>
      <c r="R59" s="84">
        <f t="shared" ca="1" si="12"/>
        <v>0.60499999999999998</v>
      </c>
    </row>
    <row r="60" spans="1:21" s="7" customFormat="1" x14ac:dyDescent="0.25">
      <c r="A60" s="22">
        <f t="shared" ca="1" si="10"/>
        <v>0.72699999999999998</v>
      </c>
      <c r="B60" s="2" t="s">
        <v>85</v>
      </c>
      <c r="C60" s="137"/>
      <c r="D60" s="19"/>
      <c r="E60" s="1"/>
      <c r="F60" s="1"/>
      <c r="G60" s="1"/>
      <c r="H60" s="1"/>
      <c r="I60" s="130"/>
      <c r="J60" s="154"/>
      <c r="K60" s="103" t="s">
        <v>141</v>
      </c>
      <c r="L60" s="116" t="s">
        <v>100</v>
      </c>
      <c r="M60" s="105" t="s">
        <v>100</v>
      </c>
      <c r="N60" s="102" cm="1">
        <f t="array" aca="1" ref="N60" ca="1">IF(K60="Y",ROUND(VLOOKUP(L60,INDIRECT($L$2),3,0)*INDIRECT($K$1),3),ROUND(VLOOKUP(L60,INDIRECT($L$2),3,0),3))</f>
        <v>0.72699999999999998</v>
      </c>
      <c r="O60" s="70" t="str">
        <f t="shared" si="11"/>
        <v>25th Year</v>
      </c>
      <c r="P60" s="119"/>
      <c r="Q60" s="65"/>
      <c r="R60" s="84">
        <f t="shared" ca="1" si="12"/>
        <v>0.72699999999999998</v>
      </c>
      <c r="T60" s="3"/>
      <c r="U60" s="3"/>
    </row>
    <row r="62" spans="1:21" x14ac:dyDescent="0.25">
      <c r="J62" s="154"/>
      <c r="L62" s="103" t="s">
        <v>152</v>
      </c>
      <c r="M62" s="105" t="s">
        <v>153</v>
      </c>
      <c r="N62" s="99" t="s">
        <v>154</v>
      </c>
      <c r="O62" s="70" t="s">
        <v>152</v>
      </c>
      <c r="P62" s="119" t="s">
        <v>153</v>
      </c>
      <c r="R62" s="65" t="s">
        <v>154</v>
      </c>
    </row>
    <row r="63" spans="1:21" s="7" customFormat="1" x14ac:dyDescent="0.25">
      <c r="A63" s="1"/>
      <c r="B63" s="2"/>
      <c r="C63" s="3"/>
      <c r="D63" s="1"/>
      <c r="E63" s="1"/>
      <c r="F63" s="1"/>
      <c r="G63" s="1"/>
      <c r="H63" s="1"/>
      <c r="I63" s="130"/>
      <c r="J63" s="154"/>
      <c r="K63" s="103" t="s">
        <v>13</v>
      </c>
      <c r="L63" s="117" t="s">
        <v>101</v>
      </c>
      <c r="M63" s="118" t="s">
        <v>107</v>
      </c>
      <c r="N63" s="102">
        <v>43</v>
      </c>
      <c r="O63" s="70" t="str">
        <f>L63</f>
        <v>CBTCDY</v>
      </c>
      <c r="P63" s="119" t="str">
        <f>M63</f>
        <v>TL-On call by the day-CBT</v>
      </c>
      <c r="Q63" s="65"/>
      <c r="R63" s="84">
        <f>N63</f>
        <v>43</v>
      </c>
      <c r="T63" s="3"/>
      <c r="U63" s="3"/>
    </row>
    <row r="64" spans="1:21" s="7" customFormat="1" x14ac:dyDescent="0.25">
      <c r="A64" s="1"/>
      <c r="B64" s="2"/>
      <c r="C64" s="3"/>
      <c r="D64" s="1"/>
      <c r="E64" s="1"/>
      <c r="F64" s="1"/>
      <c r="G64" s="1"/>
      <c r="H64" s="1"/>
      <c r="I64" s="130"/>
      <c r="J64" s="154"/>
      <c r="K64" s="103" t="s">
        <v>13</v>
      </c>
      <c r="L64" s="117" t="s">
        <v>102</v>
      </c>
      <c r="M64" s="118" t="s">
        <v>108</v>
      </c>
      <c r="N64" s="102">
        <v>53</v>
      </c>
      <c r="O64" s="70" t="str">
        <f t="shared" ref="O64:O68" si="13">L64</f>
        <v>CBTCWE</v>
      </c>
      <c r="P64" s="119" t="str">
        <f t="shared" ref="P64:P68" si="14">M64</f>
        <v>TL-On call day (weekend)-CBT</v>
      </c>
      <c r="Q64" s="65"/>
      <c r="R64" s="84">
        <f t="shared" ref="R64:R68" si="15">N64</f>
        <v>53</v>
      </c>
      <c r="T64" s="3"/>
      <c r="U64" s="3"/>
    </row>
    <row r="65" spans="1:21" s="7" customFormat="1" x14ac:dyDescent="0.25">
      <c r="A65" s="1"/>
      <c r="B65" s="2"/>
      <c r="C65" s="3"/>
      <c r="D65" s="1"/>
      <c r="E65" s="1"/>
      <c r="F65" s="1"/>
      <c r="G65" s="1"/>
      <c r="H65" s="1"/>
      <c r="I65" s="130"/>
      <c r="J65" s="154"/>
      <c r="K65" s="103" t="s">
        <v>141</v>
      </c>
      <c r="L65" s="117" t="s">
        <v>103</v>
      </c>
      <c r="M65" s="118" t="s">
        <v>109</v>
      </c>
      <c r="N65" s="102" cm="1">
        <f t="array" aca="1" ref="N65" ca="1">IF(K65="Y",ROUND(VLOOKUP(L65,INDIRECT($L$2),3,0)*INDIRECT($K$1),3),ROUND(VLOOKUP(L65,INDIRECT($L$2),3,0),3))</f>
        <v>0.86499999999999999</v>
      </c>
      <c r="O65" s="70" t="str">
        <f t="shared" si="13"/>
        <v>CBTPMS</v>
      </c>
      <c r="P65" s="119" t="str">
        <f t="shared" si="14"/>
        <v>TL-Painter Miscellaneous-CBT</v>
      </c>
      <c r="Q65" s="65"/>
      <c r="R65" s="84">
        <f t="shared" ca="1" si="15"/>
        <v>0.86499999999999999</v>
      </c>
      <c r="T65" s="3"/>
      <c r="U65" s="3"/>
    </row>
    <row r="66" spans="1:21" s="7" customFormat="1" x14ac:dyDescent="0.25">
      <c r="A66" s="1"/>
      <c r="B66" s="2"/>
      <c r="C66" s="3"/>
      <c r="D66" s="1"/>
      <c r="E66" s="1"/>
      <c r="F66" s="1"/>
      <c r="G66" s="1"/>
      <c r="H66" s="1"/>
      <c r="I66" s="130"/>
      <c r="J66" s="154"/>
      <c r="K66" s="103" t="s">
        <v>141</v>
      </c>
      <c r="L66" s="117" t="s">
        <v>104</v>
      </c>
      <c r="M66" s="118" t="s">
        <v>110</v>
      </c>
      <c r="N66" s="102" cm="1">
        <f t="array" aca="1" ref="N66" ca="1">IF(K66="Y",ROUND(VLOOKUP(L66,INDIRECT($L$2),3,0)*INDIRECT($K$1),3),ROUND(VLOOKUP(L66,INDIRECT($L$2),3,0),3))</f>
        <v>0.86499999999999999</v>
      </c>
      <c r="O66" s="70" t="str">
        <f t="shared" si="13"/>
        <v>CBTSPP</v>
      </c>
      <c r="P66" s="119" t="str">
        <f t="shared" si="14"/>
        <v>TL-Spray Painting-CBT</v>
      </c>
      <c r="Q66" s="65"/>
      <c r="R66" s="84">
        <f t="shared" ca="1" si="15"/>
        <v>0.86499999999999999</v>
      </c>
      <c r="T66" s="3"/>
      <c r="U66" s="3"/>
    </row>
    <row r="67" spans="1:21" s="7" customFormat="1" x14ac:dyDescent="0.25">
      <c r="A67" s="1"/>
      <c r="B67" s="2"/>
      <c r="C67" s="3"/>
      <c r="D67" s="1"/>
      <c r="E67" s="1"/>
      <c r="F67" s="1"/>
      <c r="G67" s="1"/>
      <c r="H67" s="1"/>
      <c r="I67" s="130"/>
      <c r="J67" s="154"/>
      <c r="K67" s="103" t="s">
        <v>141</v>
      </c>
      <c r="L67" s="117" t="s">
        <v>105</v>
      </c>
      <c r="M67" s="118" t="s">
        <v>111</v>
      </c>
      <c r="N67" s="102" cm="1">
        <f t="array" aca="1" ref="N67" ca="1">IF(K67="Y",ROUND(VLOOKUP(L67,INDIRECT($L$2),3,0)*INDIRECT($K$1),3),ROUND(VLOOKUP(L67,INDIRECT($L$2),3,0),3))</f>
        <v>0.75</v>
      </c>
      <c r="O67" s="70" t="str">
        <f t="shared" si="13"/>
        <v>CBTSWS</v>
      </c>
      <c r="P67" s="119" t="str">
        <f t="shared" si="14"/>
        <v>TL-Swing Stage Premium-CBT</v>
      </c>
      <c r="Q67" s="65"/>
      <c r="R67" s="84">
        <f t="shared" ca="1" si="15"/>
        <v>0.75</v>
      </c>
      <c r="T67" s="3"/>
      <c r="U67" s="3"/>
    </row>
    <row r="68" spans="1:21" s="7" customFormat="1" x14ac:dyDescent="0.25">
      <c r="A68" s="1"/>
      <c r="B68" s="2"/>
      <c r="C68" s="3"/>
      <c r="D68" s="1"/>
      <c r="E68" s="1"/>
      <c r="F68" s="1"/>
      <c r="G68" s="1"/>
      <c r="H68" s="1"/>
      <c r="I68" s="130"/>
      <c r="J68" s="154"/>
      <c r="K68" s="103" t="s">
        <v>141</v>
      </c>
      <c r="L68" s="117" t="s">
        <v>106</v>
      </c>
      <c r="M68" s="118" t="s">
        <v>112</v>
      </c>
      <c r="N68" s="102" cm="1">
        <f t="array" aca="1" ref="N68" ca="1">IF(K68="Y",ROUND(VLOOKUP(L68,INDIRECT($L$2),3,0)*INDIRECT($K$1),3),ROUND(VLOOKUP(L68,INDIRECT($L$2),3,0),3))</f>
        <v>0.28899999999999998</v>
      </c>
      <c r="O68" s="70" t="str">
        <f t="shared" si="13"/>
        <v>CBTTRM</v>
      </c>
      <c r="P68" s="119" t="str">
        <f t="shared" si="14"/>
        <v>TL-Treated Materials Prem-CBT</v>
      </c>
      <c r="Q68" s="65"/>
      <c r="R68" s="84">
        <f t="shared" ca="1" si="15"/>
        <v>0.28899999999999998</v>
      </c>
      <c r="T68" s="3"/>
      <c r="U68" s="3"/>
    </row>
    <row r="69" spans="1:21" s="7" customFormat="1" x14ac:dyDescent="0.25">
      <c r="A69" s="1"/>
      <c r="B69" s="2"/>
      <c r="C69" s="3"/>
      <c r="D69" s="1"/>
      <c r="E69" s="1"/>
      <c r="F69" s="1"/>
      <c r="G69" s="1"/>
      <c r="H69" s="1"/>
      <c r="I69" s="130"/>
      <c r="J69"/>
      <c r="K69" s="103" t="s">
        <v>13</v>
      </c>
      <c r="L69" s="112" t="s">
        <v>143</v>
      </c>
      <c r="M69" s="113" t="s">
        <v>142</v>
      </c>
      <c r="N69" s="114">
        <v>0.1875</v>
      </c>
      <c r="O69" s="70"/>
      <c r="P69" s="119"/>
      <c r="Q69" s="65"/>
      <c r="R69" s="65"/>
    </row>
    <row r="70" spans="1:21" s="7" customFormat="1" x14ac:dyDescent="0.25">
      <c r="A70" s="1"/>
      <c r="B70" s="2"/>
      <c r="C70" s="3"/>
      <c r="D70" s="1"/>
      <c r="E70" s="1"/>
      <c r="F70" s="1"/>
      <c r="G70" s="1"/>
      <c r="H70" s="1"/>
      <c r="I70" s="130"/>
      <c r="J70"/>
      <c r="K70" s="103"/>
      <c r="L70" s="103"/>
      <c r="M70" s="105" t="s">
        <v>144</v>
      </c>
      <c r="N70" s="101">
        <v>2.33</v>
      </c>
      <c r="O70" s="70"/>
      <c r="P70" s="119"/>
      <c r="Q70" s="65"/>
      <c r="R70" s="65"/>
    </row>
    <row r="71" spans="1:21" s="7" customFormat="1" x14ac:dyDescent="0.25">
      <c r="A71" s="1"/>
      <c r="B71" s="2"/>
      <c r="C71" s="3"/>
      <c r="D71" s="1"/>
      <c r="E71" s="1"/>
      <c r="F71" s="1"/>
      <c r="G71" s="1"/>
      <c r="H71" s="1"/>
      <c r="I71" s="130"/>
      <c r="J71"/>
      <c r="K71" s="103"/>
      <c r="L71" s="103"/>
      <c r="M71" s="105"/>
      <c r="N71" s="99"/>
      <c r="O71" s="70"/>
      <c r="P71" s="119"/>
      <c r="Q71" s="65"/>
      <c r="R71" s="65"/>
    </row>
    <row r="72" spans="1:21" s="7" customFormat="1" x14ac:dyDescent="0.25">
      <c r="A72" s="1"/>
      <c r="B72" s="2"/>
      <c r="C72" s="3"/>
      <c r="D72" s="1"/>
      <c r="E72" s="1"/>
      <c r="F72" s="1"/>
      <c r="G72" s="1"/>
      <c r="H72" s="1"/>
      <c r="I72" s="130"/>
      <c r="J72"/>
      <c r="K72" s="103"/>
      <c r="L72" s="103"/>
      <c r="M72" s="105"/>
      <c r="N72" s="99"/>
      <c r="O72" s="70"/>
      <c r="P72" s="119"/>
      <c r="Q72" s="65"/>
      <c r="R72" s="65"/>
    </row>
    <row r="73" spans="1:21" s="7" customFormat="1" x14ac:dyDescent="0.25">
      <c r="A73" s="1"/>
      <c r="B73" s="2"/>
      <c r="C73" s="3"/>
      <c r="D73" s="1"/>
      <c r="E73" s="1"/>
      <c r="F73" s="1"/>
      <c r="G73" s="1"/>
      <c r="H73" s="1"/>
      <c r="I73" s="130"/>
      <c r="J73"/>
      <c r="K73" s="103"/>
      <c r="L73" s="103"/>
      <c r="M73" s="105"/>
      <c r="N73" s="99"/>
      <c r="O73" s="70"/>
      <c r="P73" s="119"/>
      <c r="Q73" s="65"/>
      <c r="R73" s="65"/>
    </row>
    <row r="74" spans="1:21" s="7" customFormat="1" x14ac:dyDescent="0.25">
      <c r="A74" s="1"/>
      <c r="B74" s="2"/>
      <c r="C74" s="3"/>
      <c r="D74" s="1"/>
      <c r="E74" s="1"/>
      <c r="F74" s="1"/>
      <c r="G74" s="1"/>
      <c r="H74" s="1"/>
      <c r="I74" s="130"/>
      <c r="J74"/>
      <c r="K74" s="103"/>
      <c r="L74" s="103"/>
      <c r="M74" s="105"/>
      <c r="N74" s="99"/>
      <c r="O74" s="70"/>
      <c r="P74" s="119"/>
      <c r="Q74" s="65"/>
      <c r="R74" s="65"/>
    </row>
    <row r="75" spans="1:21" s="7" customFormat="1" x14ac:dyDescent="0.25">
      <c r="A75" s="1"/>
      <c r="B75" s="2"/>
      <c r="C75" s="3"/>
      <c r="D75" s="1"/>
      <c r="E75" s="1"/>
      <c r="F75" s="1"/>
      <c r="G75" s="1"/>
      <c r="H75" s="1"/>
      <c r="I75" s="130"/>
      <c r="J75"/>
      <c r="K75" s="103"/>
      <c r="L75" s="103"/>
      <c r="M75" s="105"/>
      <c r="N75" s="99"/>
      <c r="O75" s="70"/>
      <c r="P75" s="119"/>
      <c r="Q75" s="65"/>
      <c r="R75" s="65"/>
    </row>
    <row r="76" spans="1:21" s="7" customFormat="1" x14ac:dyDescent="0.25">
      <c r="A76" s="1"/>
      <c r="B76" s="2"/>
      <c r="C76" s="3"/>
      <c r="D76" s="1"/>
      <c r="E76" s="1"/>
      <c r="F76" s="1"/>
      <c r="G76" s="1"/>
      <c r="H76" s="1"/>
      <c r="I76" s="130"/>
      <c r="J76"/>
      <c r="K76" s="103"/>
      <c r="L76" s="103"/>
      <c r="M76" s="105"/>
      <c r="N76" s="99"/>
      <c r="O76" s="70"/>
      <c r="P76" s="119"/>
      <c r="Q76" s="65"/>
      <c r="R76" s="65"/>
    </row>
    <row r="77" spans="1:21" s="7" customFormat="1" x14ac:dyDescent="0.25">
      <c r="A77" s="1"/>
      <c r="B77" s="2"/>
      <c r="C77" s="3"/>
      <c r="D77" s="1"/>
      <c r="E77" s="1"/>
      <c r="F77" s="1"/>
      <c r="G77" s="1"/>
      <c r="H77" s="1"/>
      <c r="I77" s="130"/>
      <c r="J77"/>
      <c r="K77" s="103"/>
      <c r="L77" s="103"/>
      <c r="M77" s="105"/>
      <c r="N77" s="99"/>
      <c r="O77" s="70"/>
      <c r="P77" s="119"/>
      <c r="Q77" s="65"/>
      <c r="R77" s="65"/>
    </row>
    <row r="78" spans="1:21" s="7" customFormat="1" x14ac:dyDescent="0.25">
      <c r="A78" s="1"/>
      <c r="B78" s="2"/>
      <c r="C78" s="3"/>
      <c r="D78" s="1"/>
      <c r="E78" s="1"/>
      <c r="F78" s="1"/>
      <c r="G78" s="1"/>
      <c r="H78" s="1"/>
      <c r="I78" s="130"/>
      <c r="J78"/>
      <c r="K78" s="103"/>
      <c r="L78" s="103"/>
      <c r="M78" s="105"/>
      <c r="N78" s="99"/>
      <c r="O78" s="70"/>
      <c r="P78" s="119"/>
      <c r="Q78" s="65"/>
      <c r="R78" s="65"/>
    </row>
    <row r="79" spans="1:21" s="7" customFormat="1" x14ac:dyDescent="0.25">
      <c r="A79" s="1"/>
      <c r="B79" s="2"/>
      <c r="C79" s="3"/>
      <c r="D79" s="1"/>
      <c r="E79" s="1"/>
      <c r="F79" s="1"/>
      <c r="G79" s="1"/>
      <c r="H79" s="1"/>
      <c r="I79" s="130"/>
      <c r="J79"/>
      <c r="K79" s="103"/>
      <c r="L79" s="103"/>
      <c r="M79" s="105"/>
      <c r="N79" s="99"/>
      <c r="O79" s="70"/>
      <c r="P79" s="119"/>
      <c r="Q79" s="65"/>
      <c r="R79" s="65"/>
    </row>
    <row r="80" spans="1:21" s="7" customFormat="1" x14ac:dyDescent="0.25">
      <c r="A80" s="1"/>
      <c r="B80" s="2"/>
      <c r="C80" s="3"/>
      <c r="D80" s="1"/>
      <c r="E80" s="1"/>
      <c r="F80" s="1"/>
      <c r="G80" s="1"/>
      <c r="H80" s="1"/>
      <c r="I80" s="130"/>
      <c r="J80"/>
      <c r="K80" s="103"/>
      <c r="L80" s="103"/>
      <c r="M80" s="105"/>
      <c r="N80" s="99"/>
      <c r="O80" s="70"/>
      <c r="P80" s="119"/>
      <c r="Q80" s="65"/>
      <c r="R80" s="65"/>
    </row>
    <row r="81" spans="1:18" s="7" customFormat="1" x14ac:dyDescent="0.25">
      <c r="A81" s="1"/>
      <c r="B81" s="2"/>
      <c r="C81" s="3"/>
      <c r="D81" s="1"/>
      <c r="E81" s="1"/>
      <c r="F81" s="1"/>
      <c r="G81" s="1"/>
      <c r="H81" s="1"/>
      <c r="I81" s="130"/>
      <c r="J81"/>
      <c r="K81" s="103"/>
      <c r="L81" s="103"/>
      <c r="M81" s="105"/>
      <c r="N81" s="99"/>
      <c r="O81" s="70"/>
      <c r="P81" s="119"/>
      <c r="Q81" s="65"/>
      <c r="R81" s="65"/>
    </row>
    <row r="82" spans="1:18" s="7" customFormat="1" x14ac:dyDescent="0.25">
      <c r="A82" s="1"/>
      <c r="B82" s="2"/>
      <c r="C82" s="3"/>
      <c r="D82" s="1"/>
      <c r="E82" s="1"/>
      <c r="F82" s="1"/>
      <c r="G82" s="1"/>
      <c r="H82" s="1"/>
      <c r="I82" s="130"/>
      <c r="J82"/>
      <c r="K82" s="103"/>
      <c r="L82" s="103"/>
      <c r="M82" s="105"/>
      <c r="N82" s="99"/>
      <c r="O82" s="70"/>
      <c r="P82" s="119"/>
      <c r="Q82" s="65"/>
      <c r="R82" s="65"/>
    </row>
    <row r="83" spans="1:18" s="7" customFormat="1" x14ac:dyDescent="0.25">
      <c r="A83" s="1"/>
      <c r="B83" s="2"/>
      <c r="C83" s="3"/>
      <c r="D83" s="1"/>
      <c r="E83" s="1"/>
      <c r="F83" s="1"/>
      <c r="G83" s="1"/>
      <c r="H83" s="1"/>
      <c r="I83" s="130"/>
      <c r="J83"/>
      <c r="K83" s="103"/>
      <c r="L83" s="103"/>
      <c r="M83" s="105"/>
      <c r="N83" s="99"/>
      <c r="O83" s="70"/>
      <c r="P83" s="119"/>
      <c r="Q83" s="65"/>
      <c r="R83" s="65"/>
    </row>
    <row r="84" spans="1:18" s="7" customFormat="1" x14ac:dyDescent="0.25">
      <c r="A84" s="1"/>
      <c r="B84" s="2"/>
      <c r="C84" s="3"/>
      <c r="D84" s="1"/>
      <c r="E84" s="1"/>
      <c r="F84" s="1"/>
      <c r="G84" s="1"/>
      <c r="H84" s="1"/>
      <c r="I84" s="130"/>
      <c r="J84"/>
      <c r="K84" s="103"/>
      <c r="L84" s="103"/>
      <c r="M84" s="105"/>
      <c r="N84" s="99"/>
      <c r="O84" s="70"/>
      <c r="P84" s="119"/>
      <c r="Q84" s="65"/>
      <c r="R84" s="65"/>
    </row>
    <row r="85" spans="1:18" s="7" customFormat="1" x14ac:dyDescent="0.25">
      <c r="A85" s="1"/>
      <c r="B85" s="2"/>
      <c r="C85" s="3"/>
      <c r="D85" s="1"/>
      <c r="E85" s="1"/>
      <c r="F85" s="1"/>
      <c r="G85" s="1"/>
      <c r="H85" s="1"/>
      <c r="I85" s="130"/>
      <c r="J85"/>
      <c r="K85" s="103"/>
      <c r="L85" s="103"/>
      <c r="M85" s="105"/>
      <c r="N85" s="99"/>
      <c r="O85" s="70"/>
      <c r="P85" s="119"/>
      <c r="Q85" s="65"/>
      <c r="R85" s="65"/>
    </row>
    <row r="86" spans="1:18" s="7" customFormat="1" x14ac:dyDescent="0.25">
      <c r="A86" s="1"/>
      <c r="B86" s="2"/>
      <c r="C86" s="3"/>
      <c r="D86" s="1"/>
      <c r="E86" s="1"/>
      <c r="F86" s="1"/>
      <c r="G86" s="1"/>
      <c r="H86" s="1"/>
      <c r="I86" s="130"/>
      <c r="J86"/>
      <c r="K86" s="103"/>
      <c r="L86" s="103"/>
      <c r="M86" s="105"/>
      <c r="N86" s="99"/>
      <c r="O86" s="70"/>
      <c r="P86" s="119"/>
      <c r="Q86" s="65"/>
      <c r="R86" s="65"/>
    </row>
    <row r="87" spans="1:18" s="7" customFormat="1" x14ac:dyDescent="0.25">
      <c r="A87" s="1"/>
      <c r="B87" s="2"/>
      <c r="C87" s="3"/>
      <c r="D87" s="1"/>
      <c r="E87" s="1"/>
      <c r="F87" s="1"/>
      <c r="G87" s="1"/>
      <c r="H87" s="1"/>
      <c r="I87" s="130"/>
      <c r="J87"/>
      <c r="K87" s="103"/>
      <c r="L87" s="103"/>
      <c r="M87" s="105"/>
      <c r="N87" s="99"/>
      <c r="O87" s="70"/>
      <c r="P87" s="119"/>
      <c r="Q87" s="65"/>
      <c r="R87" s="65"/>
    </row>
    <row r="88" spans="1:18" s="7" customFormat="1" x14ac:dyDescent="0.25">
      <c r="A88" s="1"/>
      <c r="B88" s="2"/>
      <c r="C88" s="3"/>
      <c r="D88" s="1"/>
      <c r="E88" s="1"/>
      <c r="F88" s="1"/>
      <c r="G88" s="1"/>
      <c r="H88" s="1"/>
      <c r="I88" s="130"/>
      <c r="J88"/>
      <c r="K88" s="103"/>
      <c r="L88" s="103"/>
      <c r="M88" s="105"/>
      <c r="N88" s="99"/>
      <c r="O88" s="70"/>
      <c r="P88" s="119"/>
      <c r="Q88" s="65"/>
      <c r="R88" s="65"/>
    </row>
    <row r="89" spans="1:18" s="7" customFormat="1" x14ac:dyDescent="0.25">
      <c r="A89" s="1"/>
      <c r="B89" s="2"/>
      <c r="C89" s="3"/>
      <c r="D89" s="1"/>
      <c r="E89" s="1"/>
      <c r="F89" s="1"/>
      <c r="G89" s="1"/>
      <c r="H89" s="1"/>
      <c r="I89" s="130"/>
      <c r="J89"/>
      <c r="K89" s="103"/>
      <c r="L89" s="103"/>
      <c r="M89" s="105"/>
      <c r="N89" s="99"/>
      <c r="O89" s="70"/>
      <c r="P89" s="119"/>
      <c r="Q89" s="65"/>
      <c r="R89" s="65"/>
    </row>
    <row r="90" spans="1:18" s="7" customFormat="1" x14ac:dyDescent="0.25">
      <c r="A90" s="1"/>
      <c r="B90" s="2"/>
      <c r="C90" s="3"/>
      <c r="D90" s="1"/>
      <c r="E90" s="1"/>
      <c r="F90" s="1"/>
      <c r="G90" s="1"/>
      <c r="H90" s="1"/>
      <c r="I90" s="130"/>
      <c r="J90"/>
      <c r="K90" s="103"/>
      <c r="L90" s="103"/>
      <c r="M90" s="105"/>
      <c r="N90" s="99"/>
      <c r="O90" s="70"/>
      <c r="P90" s="119"/>
      <c r="Q90" s="65"/>
      <c r="R90" s="65"/>
    </row>
    <row r="91" spans="1:18" s="7" customFormat="1" x14ac:dyDescent="0.25">
      <c r="A91" s="1"/>
      <c r="B91" s="2"/>
      <c r="C91" s="3"/>
      <c r="D91" s="1"/>
      <c r="E91" s="1"/>
      <c r="F91" s="1"/>
      <c r="G91" s="1"/>
      <c r="H91" s="1"/>
      <c r="I91" s="130"/>
      <c r="J91"/>
      <c r="K91" s="103"/>
      <c r="L91" s="103"/>
      <c r="M91" s="105"/>
      <c r="N91" s="99"/>
      <c r="O91" s="70"/>
      <c r="P91" s="119"/>
      <c r="Q91" s="65"/>
      <c r="R91" s="65"/>
    </row>
    <row r="92" spans="1:18" s="7" customFormat="1" x14ac:dyDescent="0.25">
      <c r="A92" s="1"/>
      <c r="B92" s="2"/>
      <c r="C92" s="3"/>
      <c r="D92" s="1"/>
      <c r="E92" s="1"/>
      <c r="F92" s="1"/>
      <c r="G92" s="1"/>
      <c r="H92" s="1"/>
      <c r="I92" s="130"/>
      <c r="J92"/>
      <c r="K92" s="103"/>
      <c r="L92" s="103"/>
      <c r="M92" s="105"/>
      <c r="N92" s="99"/>
      <c r="O92" s="70"/>
      <c r="P92" s="119"/>
      <c r="Q92" s="65"/>
      <c r="R92" s="65"/>
    </row>
    <row r="93" spans="1:18" s="7" customFormat="1" x14ac:dyDescent="0.25">
      <c r="A93" s="1"/>
      <c r="B93" s="2"/>
      <c r="C93" s="3"/>
      <c r="D93" s="1"/>
      <c r="E93" s="1"/>
      <c r="F93" s="1"/>
      <c r="G93" s="1"/>
      <c r="H93" s="1"/>
      <c r="I93" s="130"/>
      <c r="J93"/>
      <c r="K93" s="103"/>
      <c r="L93" s="103"/>
      <c r="M93" s="105"/>
      <c r="N93" s="99"/>
      <c r="O93" s="70"/>
      <c r="P93" s="119"/>
      <c r="Q93" s="65"/>
      <c r="R93" s="65"/>
    </row>
    <row r="94" spans="1:18" s="7" customFormat="1" x14ac:dyDescent="0.25">
      <c r="A94" s="1"/>
      <c r="B94" s="2"/>
      <c r="C94" s="3"/>
      <c r="D94" s="1"/>
      <c r="E94" s="1"/>
      <c r="F94" s="1"/>
      <c r="G94" s="1"/>
      <c r="H94" s="1"/>
      <c r="I94" s="130"/>
      <c r="J94"/>
      <c r="K94" s="103"/>
      <c r="L94" s="103"/>
      <c r="M94" s="105"/>
      <c r="N94" s="99"/>
      <c r="O94" s="70"/>
      <c r="P94" s="119"/>
      <c r="Q94" s="65"/>
      <c r="R94" s="65"/>
    </row>
    <row r="95" spans="1:18" s="7" customFormat="1" x14ac:dyDescent="0.25">
      <c r="A95" s="1"/>
      <c r="B95" s="2"/>
      <c r="C95" s="3"/>
      <c r="D95" s="1"/>
      <c r="E95" s="1"/>
      <c r="F95" s="1"/>
      <c r="G95" s="1"/>
      <c r="H95" s="1"/>
      <c r="I95" s="130"/>
      <c r="J95"/>
      <c r="K95" s="103"/>
      <c r="L95" s="103"/>
      <c r="M95" s="105"/>
      <c r="N95" s="99"/>
      <c r="O95" s="70"/>
      <c r="P95" s="119"/>
      <c r="Q95" s="65"/>
      <c r="R95" s="65"/>
    </row>
    <row r="96" spans="1:18" s="7" customFormat="1" x14ac:dyDescent="0.25">
      <c r="A96" s="1"/>
      <c r="B96" s="2"/>
      <c r="C96" s="3"/>
      <c r="D96" s="1"/>
      <c r="E96" s="1"/>
      <c r="F96" s="1"/>
      <c r="G96" s="1"/>
      <c r="H96" s="1"/>
      <c r="I96" s="130"/>
      <c r="J96"/>
      <c r="K96" s="103"/>
      <c r="L96" s="103"/>
      <c r="M96" s="105"/>
      <c r="N96" s="99"/>
      <c r="O96" s="70"/>
      <c r="P96" s="119"/>
      <c r="Q96" s="65"/>
      <c r="R96" s="65"/>
    </row>
    <row r="97" spans="1:18" s="7" customFormat="1" x14ac:dyDescent="0.25">
      <c r="A97" s="1"/>
      <c r="B97" s="2"/>
      <c r="C97" s="3"/>
      <c r="D97" s="1"/>
      <c r="E97" s="1"/>
      <c r="F97" s="1"/>
      <c r="G97" s="1"/>
      <c r="H97" s="1"/>
      <c r="I97" s="130"/>
      <c r="J97"/>
      <c r="K97" s="103"/>
      <c r="L97" s="103"/>
      <c r="M97" s="105"/>
      <c r="N97" s="99"/>
      <c r="O97" s="70"/>
      <c r="P97" s="119"/>
      <c r="Q97" s="65"/>
      <c r="R97" s="65"/>
    </row>
    <row r="98" spans="1:18" s="7" customFormat="1" x14ac:dyDescent="0.25">
      <c r="A98" s="1"/>
      <c r="B98" s="2"/>
      <c r="C98" s="3"/>
      <c r="D98" s="1"/>
      <c r="E98" s="1"/>
      <c r="F98" s="1"/>
      <c r="G98" s="1"/>
      <c r="H98" s="1"/>
      <c r="I98" s="130"/>
      <c r="J98"/>
      <c r="K98" s="103"/>
      <c r="L98" s="103"/>
      <c r="M98" s="105"/>
      <c r="N98" s="99"/>
      <c r="O98" s="70"/>
      <c r="P98" s="119"/>
      <c r="Q98" s="65"/>
      <c r="R98" s="65"/>
    </row>
    <row r="99" spans="1:18" s="7" customFormat="1" x14ac:dyDescent="0.25">
      <c r="A99" s="1"/>
      <c r="B99" s="2"/>
      <c r="C99" s="3"/>
      <c r="D99" s="1"/>
      <c r="E99" s="1"/>
      <c r="F99" s="1"/>
      <c r="G99" s="1"/>
      <c r="H99" s="1"/>
      <c r="I99" s="130"/>
      <c r="J99"/>
      <c r="K99" s="103"/>
      <c r="L99" s="103"/>
      <c r="M99" s="105"/>
      <c r="N99" s="99"/>
      <c r="O99" s="70"/>
      <c r="P99" s="119"/>
      <c r="Q99" s="65"/>
      <c r="R99" s="65"/>
    </row>
    <row r="100" spans="1:18" s="7" customFormat="1" x14ac:dyDescent="0.25">
      <c r="A100" s="1"/>
      <c r="B100" s="2"/>
      <c r="C100" s="3"/>
      <c r="D100" s="1"/>
      <c r="E100" s="1"/>
      <c r="F100" s="1"/>
      <c r="G100" s="1"/>
      <c r="H100" s="1"/>
      <c r="I100" s="130"/>
      <c r="J100"/>
      <c r="K100" s="103"/>
      <c r="L100" s="103"/>
      <c r="M100" s="105"/>
      <c r="N100" s="99"/>
      <c r="O100" s="70"/>
      <c r="P100" s="119"/>
      <c r="Q100" s="65"/>
      <c r="R100" s="65"/>
    </row>
    <row r="101" spans="1:18" s="7" customFormat="1" x14ac:dyDescent="0.25">
      <c r="A101" s="1"/>
      <c r="B101" s="2"/>
      <c r="C101" s="3"/>
      <c r="D101" s="1"/>
      <c r="E101" s="1"/>
      <c r="F101" s="1"/>
      <c r="G101" s="1"/>
      <c r="H101" s="1"/>
      <c r="I101" s="130"/>
      <c r="J101"/>
      <c r="K101" s="103"/>
      <c r="L101" s="103"/>
      <c r="M101" s="105"/>
      <c r="N101" s="99"/>
      <c r="O101" s="70"/>
      <c r="P101" s="119"/>
      <c r="Q101" s="65"/>
      <c r="R101" s="65"/>
    </row>
    <row r="102" spans="1:18" s="7" customFormat="1" x14ac:dyDescent="0.25">
      <c r="A102" s="1"/>
      <c r="B102" s="2"/>
      <c r="C102" s="3"/>
      <c r="D102" s="1"/>
      <c r="E102" s="1"/>
      <c r="F102" s="1"/>
      <c r="G102" s="1"/>
      <c r="H102" s="1"/>
      <c r="I102" s="130"/>
      <c r="J102"/>
      <c r="K102" s="103"/>
      <c r="L102" s="103"/>
      <c r="M102" s="105"/>
      <c r="N102" s="99"/>
      <c r="O102" s="70"/>
      <c r="P102" s="119"/>
      <c r="Q102" s="65"/>
      <c r="R102" s="65"/>
    </row>
    <row r="103" spans="1:18" s="7" customFormat="1" x14ac:dyDescent="0.25">
      <c r="A103" s="1"/>
      <c r="B103" s="2"/>
      <c r="C103" s="3"/>
      <c r="D103" s="1"/>
      <c r="E103" s="1"/>
      <c r="F103" s="1"/>
      <c r="G103" s="1"/>
      <c r="H103" s="1"/>
      <c r="I103" s="130"/>
      <c r="J103"/>
      <c r="K103" s="103"/>
      <c r="L103" s="103"/>
      <c r="M103" s="105"/>
      <c r="N103" s="99"/>
      <c r="O103" s="70"/>
      <c r="P103" s="119"/>
      <c r="Q103" s="65"/>
      <c r="R103" s="65"/>
    </row>
    <row r="104" spans="1:18" s="7" customFormat="1" x14ac:dyDescent="0.25">
      <c r="A104" s="1"/>
      <c r="B104" s="2"/>
      <c r="C104" s="3"/>
      <c r="D104" s="1"/>
      <c r="E104" s="1"/>
      <c r="F104" s="1"/>
      <c r="G104" s="1"/>
      <c r="H104" s="1"/>
      <c r="I104" s="130"/>
      <c r="J104"/>
      <c r="K104" s="103"/>
      <c r="L104" s="103"/>
      <c r="M104" s="105"/>
      <c r="N104" s="99"/>
      <c r="O104" s="70"/>
      <c r="P104" s="119"/>
      <c r="Q104" s="65"/>
      <c r="R104" s="65"/>
    </row>
    <row r="105" spans="1:18" s="7" customFormat="1" x14ac:dyDescent="0.25">
      <c r="A105" s="1"/>
      <c r="B105" s="2"/>
      <c r="C105" s="3"/>
      <c r="D105" s="1"/>
      <c r="E105" s="1"/>
      <c r="F105" s="1"/>
      <c r="G105" s="1"/>
      <c r="H105" s="1"/>
      <c r="I105" s="130"/>
      <c r="J105"/>
      <c r="K105" s="103"/>
      <c r="L105" s="103"/>
      <c r="M105" s="105"/>
      <c r="N105" s="99"/>
      <c r="O105" s="70"/>
      <c r="P105" s="119"/>
      <c r="Q105" s="65"/>
      <c r="R105" s="65"/>
    </row>
    <row r="106" spans="1:18" s="7" customFormat="1" x14ac:dyDescent="0.25">
      <c r="A106" s="1"/>
      <c r="B106" s="2"/>
      <c r="C106" s="3"/>
      <c r="D106" s="1"/>
      <c r="E106" s="1"/>
      <c r="F106" s="1"/>
      <c r="G106" s="1"/>
      <c r="H106" s="1"/>
      <c r="I106" s="130"/>
      <c r="J106"/>
      <c r="K106" s="103"/>
      <c r="L106" s="103"/>
      <c r="M106" s="105"/>
      <c r="N106" s="99"/>
      <c r="O106" s="70"/>
      <c r="P106" s="119"/>
      <c r="Q106" s="65"/>
      <c r="R106" s="65"/>
    </row>
    <row r="107" spans="1:18" s="7" customFormat="1" x14ac:dyDescent="0.25">
      <c r="A107" s="1"/>
      <c r="B107" s="2"/>
      <c r="C107" s="3"/>
      <c r="D107" s="1"/>
      <c r="E107" s="1"/>
      <c r="F107" s="1"/>
      <c r="G107" s="1"/>
      <c r="H107" s="1"/>
      <c r="I107" s="130"/>
      <c r="J107"/>
      <c r="K107" s="103"/>
      <c r="L107" s="103"/>
      <c r="M107" s="105"/>
      <c r="N107" s="99"/>
      <c r="O107" s="70"/>
      <c r="P107" s="119"/>
      <c r="Q107" s="65"/>
      <c r="R107" s="65"/>
    </row>
    <row r="108" spans="1:18" s="7" customFormat="1" x14ac:dyDescent="0.25">
      <c r="A108" s="1"/>
      <c r="B108" s="2"/>
      <c r="C108" s="3"/>
      <c r="D108" s="1"/>
      <c r="E108" s="1"/>
      <c r="F108" s="1"/>
      <c r="G108" s="1"/>
      <c r="H108" s="1"/>
      <c r="I108" s="130"/>
      <c r="J108"/>
      <c r="K108" s="103"/>
      <c r="L108" s="103"/>
      <c r="M108" s="105"/>
      <c r="N108" s="99"/>
      <c r="O108" s="70"/>
      <c r="P108" s="119"/>
      <c r="Q108" s="65"/>
      <c r="R108" s="65"/>
    </row>
    <row r="109" spans="1:18" s="7" customFormat="1" x14ac:dyDescent="0.25">
      <c r="A109" s="1"/>
      <c r="B109" s="2"/>
      <c r="C109" s="3"/>
      <c r="D109" s="1"/>
      <c r="E109" s="1"/>
      <c r="F109" s="1"/>
      <c r="G109" s="1"/>
      <c r="H109" s="1"/>
      <c r="I109" s="130"/>
      <c r="J109"/>
      <c r="K109" s="103"/>
      <c r="L109" s="103"/>
      <c r="M109" s="105"/>
      <c r="N109" s="99"/>
      <c r="O109" s="70"/>
      <c r="P109" s="119"/>
      <c r="Q109" s="65"/>
      <c r="R109" s="65"/>
    </row>
    <row r="110" spans="1:18" s="7" customFormat="1" x14ac:dyDescent="0.25">
      <c r="A110" s="1"/>
      <c r="B110" s="2"/>
      <c r="C110" s="3"/>
      <c r="D110" s="1"/>
      <c r="E110" s="1"/>
      <c r="F110" s="1"/>
      <c r="G110" s="1"/>
      <c r="H110" s="1"/>
      <c r="I110" s="130"/>
      <c r="J110"/>
      <c r="K110" s="103"/>
      <c r="L110" s="103"/>
      <c r="M110" s="105"/>
      <c r="N110" s="99"/>
      <c r="O110" s="70"/>
      <c r="P110" s="119"/>
      <c r="Q110" s="65"/>
      <c r="R110" s="65"/>
    </row>
    <row r="111" spans="1:18" s="7" customFormat="1" x14ac:dyDescent="0.25">
      <c r="A111" s="1"/>
      <c r="B111" s="2"/>
      <c r="C111" s="3"/>
      <c r="D111" s="1"/>
      <c r="E111" s="1"/>
      <c r="F111" s="1"/>
      <c r="G111" s="1"/>
      <c r="H111" s="1"/>
      <c r="I111" s="130"/>
      <c r="J111"/>
      <c r="K111" s="103"/>
      <c r="L111" s="103"/>
      <c r="M111" s="105"/>
      <c r="N111" s="99"/>
      <c r="O111" s="70"/>
      <c r="P111" s="119"/>
      <c r="Q111" s="65"/>
      <c r="R111" s="65"/>
    </row>
    <row r="112" spans="1:18" s="7" customFormat="1" x14ac:dyDescent="0.25">
      <c r="A112" s="1"/>
      <c r="B112" s="2"/>
      <c r="C112" s="3"/>
      <c r="D112" s="1"/>
      <c r="E112" s="1"/>
      <c r="F112" s="1"/>
      <c r="G112" s="1"/>
      <c r="H112" s="1"/>
      <c r="I112" s="130"/>
      <c r="J112"/>
      <c r="K112" s="103"/>
      <c r="L112" s="103"/>
      <c r="M112" s="105"/>
      <c r="N112" s="99"/>
      <c r="O112" s="70"/>
      <c r="P112" s="119"/>
      <c r="Q112" s="65"/>
      <c r="R112" s="65"/>
    </row>
    <row r="113" spans="1:18" s="7" customFormat="1" x14ac:dyDescent="0.25">
      <c r="A113" s="1"/>
      <c r="B113" s="2"/>
      <c r="C113" s="3"/>
      <c r="D113" s="1"/>
      <c r="E113" s="1"/>
      <c r="F113" s="1"/>
      <c r="G113" s="1"/>
      <c r="H113" s="1"/>
      <c r="I113" s="130"/>
      <c r="J113"/>
      <c r="K113" s="103"/>
      <c r="L113" s="103"/>
      <c r="M113" s="105"/>
      <c r="N113" s="99"/>
      <c r="O113" s="70"/>
      <c r="P113" s="119"/>
      <c r="Q113" s="65"/>
      <c r="R113" s="65"/>
    </row>
    <row r="114" spans="1:18" s="7" customFormat="1" x14ac:dyDescent="0.25">
      <c r="A114" s="1"/>
      <c r="B114" s="2"/>
      <c r="C114" s="3"/>
      <c r="D114" s="1"/>
      <c r="E114" s="1"/>
      <c r="F114" s="1"/>
      <c r="G114" s="1"/>
      <c r="H114" s="1"/>
      <c r="I114" s="130"/>
      <c r="J114"/>
      <c r="K114" s="103"/>
      <c r="L114" s="103"/>
      <c r="M114" s="105"/>
      <c r="N114" s="99"/>
      <c r="O114" s="70"/>
      <c r="P114" s="119"/>
      <c r="Q114" s="65"/>
      <c r="R114" s="65"/>
    </row>
    <row r="115" spans="1:18" s="7" customFormat="1" x14ac:dyDescent="0.25">
      <c r="A115" s="1"/>
      <c r="B115" s="2"/>
      <c r="C115" s="3"/>
      <c r="D115" s="1"/>
      <c r="E115" s="1"/>
      <c r="F115" s="1"/>
      <c r="G115" s="1"/>
      <c r="H115" s="1"/>
      <c r="I115" s="130"/>
      <c r="J115"/>
      <c r="K115" s="103"/>
      <c r="L115" s="103"/>
      <c r="M115" s="105"/>
      <c r="N115" s="99"/>
      <c r="O115" s="70"/>
      <c r="P115" s="119"/>
      <c r="Q115" s="65"/>
      <c r="R115" s="65"/>
    </row>
    <row r="116" spans="1:18" s="7" customFormat="1" x14ac:dyDescent="0.25">
      <c r="A116" s="1"/>
      <c r="B116" s="2"/>
      <c r="C116" s="3"/>
      <c r="D116" s="1"/>
      <c r="E116" s="1"/>
      <c r="F116" s="1"/>
      <c r="G116" s="1"/>
      <c r="H116" s="1"/>
      <c r="I116" s="130"/>
      <c r="J116"/>
      <c r="K116" s="103"/>
      <c r="L116" s="103"/>
      <c r="M116" s="105"/>
      <c r="N116" s="99"/>
      <c r="O116" s="70"/>
      <c r="P116" s="119"/>
      <c r="Q116" s="65"/>
      <c r="R116" s="65"/>
    </row>
    <row r="117" spans="1:18" s="7" customFormat="1" x14ac:dyDescent="0.25">
      <c r="A117" s="1"/>
      <c r="B117" s="2"/>
      <c r="C117" s="3"/>
      <c r="D117" s="1"/>
      <c r="E117" s="1"/>
      <c r="F117" s="1"/>
      <c r="G117" s="1"/>
      <c r="H117" s="1"/>
      <c r="I117" s="130"/>
      <c r="J117"/>
      <c r="K117" s="103"/>
      <c r="L117" s="103"/>
      <c r="M117" s="105"/>
      <c r="N117" s="99"/>
      <c r="O117" s="70"/>
      <c r="P117" s="119"/>
      <c r="Q117" s="65"/>
      <c r="R117" s="65"/>
    </row>
    <row r="118" spans="1:18" s="7" customFormat="1" x14ac:dyDescent="0.25">
      <c r="A118" s="1"/>
      <c r="B118" s="2"/>
      <c r="C118" s="3"/>
      <c r="D118" s="1"/>
      <c r="E118" s="1"/>
      <c r="F118" s="1"/>
      <c r="G118" s="1"/>
      <c r="H118" s="1"/>
      <c r="I118" s="130"/>
      <c r="J118"/>
      <c r="K118" s="103"/>
      <c r="L118" s="103"/>
      <c r="M118" s="105"/>
      <c r="N118" s="99"/>
      <c r="O118" s="70"/>
      <c r="P118" s="119"/>
      <c r="Q118" s="65"/>
      <c r="R118" s="65"/>
    </row>
    <row r="119" spans="1:18" s="7" customFormat="1" x14ac:dyDescent="0.25">
      <c r="A119" s="1"/>
      <c r="B119" s="2"/>
      <c r="C119" s="3"/>
      <c r="D119" s="1"/>
      <c r="E119" s="1"/>
      <c r="F119" s="1"/>
      <c r="G119" s="1"/>
      <c r="H119" s="1"/>
      <c r="I119" s="130"/>
      <c r="J119"/>
      <c r="K119" s="103"/>
      <c r="L119" s="103"/>
      <c r="M119" s="105"/>
      <c r="N119" s="99"/>
      <c r="O119" s="70"/>
      <c r="P119" s="119"/>
      <c r="Q119" s="65"/>
      <c r="R119" s="65"/>
    </row>
    <row r="120" spans="1:18" s="7" customFormat="1" x14ac:dyDescent="0.25">
      <c r="A120" s="1"/>
      <c r="B120" s="2"/>
      <c r="C120" s="3"/>
      <c r="D120" s="1"/>
      <c r="E120" s="1"/>
      <c r="F120" s="1"/>
      <c r="G120" s="1"/>
      <c r="H120" s="1"/>
      <c r="I120" s="130"/>
      <c r="J120"/>
      <c r="K120" s="103"/>
      <c r="L120" s="103"/>
      <c r="M120" s="105"/>
      <c r="N120" s="99"/>
      <c r="O120" s="70"/>
      <c r="P120" s="119"/>
      <c r="Q120" s="65"/>
      <c r="R120" s="65"/>
    </row>
    <row r="121" spans="1:18" s="7" customFormat="1" x14ac:dyDescent="0.25">
      <c r="A121" s="1"/>
      <c r="B121" s="2"/>
      <c r="C121" s="3"/>
      <c r="D121" s="1"/>
      <c r="E121" s="1"/>
      <c r="F121" s="1"/>
      <c r="G121" s="1"/>
      <c r="H121" s="1"/>
      <c r="I121" s="130"/>
      <c r="J121"/>
      <c r="K121" s="103"/>
      <c r="L121" s="103"/>
      <c r="M121" s="105"/>
      <c r="N121" s="99"/>
      <c r="O121" s="70"/>
      <c r="P121" s="119"/>
      <c r="Q121" s="65"/>
      <c r="R121" s="65"/>
    </row>
    <row r="122" spans="1:18" s="7" customFormat="1" x14ac:dyDescent="0.25">
      <c r="A122" s="1"/>
      <c r="B122" s="2"/>
      <c r="C122" s="3"/>
      <c r="D122" s="1"/>
      <c r="E122" s="1"/>
      <c r="F122" s="1"/>
      <c r="G122" s="1"/>
      <c r="H122" s="1"/>
      <c r="I122" s="130"/>
      <c r="J122"/>
      <c r="K122" s="103"/>
      <c r="L122" s="103"/>
      <c r="M122" s="105"/>
      <c r="N122" s="99"/>
      <c r="O122" s="70"/>
      <c r="P122" s="119"/>
      <c r="Q122" s="65"/>
      <c r="R122" s="65"/>
    </row>
  </sheetData>
  <sheetProtection sheet="1" objects="1" scenarios="1" autoFilter="0"/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E80E-0189-48FD-ACF5-60E9EE7B777E}">
  <sheetPr>
    <tabColor theme="8"/>
  </sheetPr>
  <dimension ref="A1:V129"/>
  <sheetViews>
    <sheetView showGridLines="0" tabSelected="1" workbookViewId="0"/>
  </sheetViews>
  <sheetFormatPr defaultColWidth="12.5703125" defaultRowHeight="15.75" x14ac:dyDescent="0.25"/>
  <cols>
    <col min="1" max="1" width="12.5703125" style="1"/>
    <col min="2" max="2" width="86.42578125" style="2" customWidth="1"/>
    <col min="3" max="3" width="7.140625" style="3" bestFit="1" customWidth="1"/>
    <col min="4" max="4" width="5.5703125" style="1" bestFit="1" customWidth="1"/>
    <col min="5" max="5" width="4.85546875" style="1" bestFit="1" customWidth="1"/>
    <col min="6" max="6" width="5.7109375" style="1" bestFit="1" customWidth="1"/>
    <col min="7" max="7" width="6.85546875" style="1" bestFit="1" customWidth="1"/>
    <col min="8" max="8" width="7" style="1" bestFit="1" customWidth="1"/>
    <col min="9" max="9" width="8.42578125" style="130" bestFit="1" customWidth="1"/>
    <col min="10" max="10" width="7.5703125" customWidth="1"/>
    <col min="11" max="11" width="15.140625" style="103" hidden="1" customWidth="1"/>
    <col min="12" max="12" width="14.5703125" style="103" hidden="1" customWidth="1"/>
    <col min="13" max="13" width="53.140625" style="105" hidden="1" customWidth="1"/>
    <col min="14" max="14" width="8.42578125" style="99" hidden="1" customWidth="1"/>
    <col min="15" max="15" width="2.42578125" style="65" hidden="1" customWidth="1"/>
    <col min="16" max="16" width="14.5703125" style="70" hidden="1" customWidth="1"/>
    <col min="17" max="17" width="53.140625" style="119" hidden="1" customWidth="1"/>
    <col min="18" max="18" width="10.28515625" style="65" hidden="1" customWidth="1"/>
    <col min="19" max="19" width="8.42578125" style="84" hidden="1" customWidth="1"/>
    <col min="20" max="20" width="0" style="7" hidden="1" customWidth="1"/>
    <col min="21" max="16384" width="12.5703125" style="3"/>
  </cols>
  <sheetData>
    <row r="1" spans="1:19" s="7" customFormat="1" ht="18.75" x14ac:dyDescent="0.3">
      <c r="A1" s="8" t="s">
        <v>145</v>
      </c>
      <c r="B1" s="2"/>
      <c r="C1" s="3"/>
      <c r="E1" s="1"/>
      <c r="F1" s="1"/>
      <c r="G1" s="1"/>
      <c r="H1" s="1"/>
      <c r="I1" s="130"/>
      <c r="J1"/>
      <c r="K1" s="105" t="s">
        <v>191</v>
      </c>
      <c r="L1" s="104">
        <v>1.04</v>
      </c>
      <c r="M1" s="99"/>
      <c r="N1" s="99"/>
      <c r="O1" s="65"/>
      <c r="P1" s="70"/>
      <c r="Q1" s="119"/>
      <c r="R1" s="65"/>
      <c r="S1" s="84"/>
    </row>
    <row r="2" spans="1:19" s="7" customFormat="1" x14ac:dyDescent="0.25">
      <c r="A2" s="2" t="s">
        <v>184</v>
      </c>
      <c r="B2" s="2"/>
      <c r="C2" s="3"/>
      <c r="E2" s="1"/>
      <c r="F2" s="1"/>
      <c r="G2" s="1"/>
      <c r="H2" s="1"/>
      <c r="I2" s="130"/>
      <c r="J2"/>
      <c r="K2" s="94" t="s">
        <v>140</v>
      </c>
      <c r="L2" s="105" t="s">
        <v>183</v>
      </c>
      <c r="M2" s="99"/>
      <c r="N2" s="106"/>
      <c r="O2" s="83"/>
      <c r="P2" s="70"/>
      <c r="Q2" s="119"/>
      <c r="R2" s="65"/>
      <c r="S2" s="84"/>
    </row>
    <row r="3" spans="1:19" s="13" customFormat="1" x14ac:dyDescent="0.25">
      <c r="A3" s="97" t="s">
        <v>222</v>
      </c>
      <c r="B3" s="10"/>
      <c r="C3" s="11"/>
      <c r="E3" s="9"/>
      <c r="F3" s="9"/>
      <c r="G3" s="9"/>
      <c r="H3" s="9"/>
      <c r="I3" s="131"/>
      <c r="J3"/>
      <c r="K3" s="107"/>
      <c r="L3" s="107"/>
      <c r="M3" s="108"/>
      <c r="N3" s="100"/>
      <c r="O3" s="64"/>
      <c r="P3" s="120"/>
      <c r="Q3" s="121"/>
      <c r="R3" s="64"/>
      <c r="S3" s="158"/>
    </row>
    <row r="4" spans="1:19" s="13" customFormat="1" x14ac:dyDescent="0.25">
      <c r="A4" s="9"/>
      <c r="B4" s="10"/>
      <c r="C4" s="11"/>
      <c r="D4" s="9"/>
      <c r="E4" s="9"/>
      <c r="F4" s="9"/>
      <c r="G4" s="9"/>
      <c r="H4" s="9"/>
      <c r="I4" s="131"/>
      <c r="J4"/>
      <c r="K4" s="107"/>
      <c r="L4" s="107"/>
      <c r="M4" s="108"/>
      <c r="N4" s="100"/>
      <c r="O4" s="64"/>
      <c r="P4" s="120"/>
      <c r="Q4" s="121"/>
      <c r="R4" s="64"/>
      <c r="S4" s="158"/>
    </row>
    <row r="5" spans="1:19" s="13" customFormat="1" x14ac:dyDescent="0.25">
      <c r="C5" s="11"/>
      <c r="E5" s="9"/>
      <c r="F5" s="9"/>
      <c r="G5" s="9"/>
      <c r="H5" s="9"/>
      <c r="I5" s="131"/>
      <c r="J5"/>
      <c r="K5" s="123" t="s">
        <v>156</v>
      </c>
      <c r="L5" s="100"/>
      <c r="M5" s="108"/>
      <c r="N5" s="100"/>
      <c r="O5" s="64"/>
      <c r="P5" s="120" t="s">
        <v>157</v>
      </c>
      <c r="Q5" s="121"/>
      <c r="R5" s="64"/>
      <c r="S5" s="158"/>
    </row>
    <row r="6" spans="1:19" s="13" customFormat="1" x14ac:dyDescent="0.25">
      <c r="A6" s="10" t="s">
        <v>3</v>
      </c>
      <c r="B6" s="10"/>
      <c r="C6" s="11"/>
      <c r="D6" s="9"/>
      <c r="E6" s="9"/>
      <c r="F6" s="9" t="s">
        <v>160</v>
      </c>
      <c r="G6" s="9" t="s">
        <v>133</v>
      </c>
      <c r="H6" s="9" t="s">
        <v>135</v>
      </c>
      <c r="I6" s="131" t="s">
        <v>4</v>
      </c>
      <c r="J6"/>
      <c r="K6" s="107"/>
      <c r="L6" s="107"/>
      <c r="M6" s="108"/>
      <c r="N6" s="100"/>
      <c r="O6" s="64"/>
      <c r="P6" s="120"/>
      <c r="Q6" s="121"/>
      <c r="R6" s="64"/>
      <c r="S6" s="158"/>
    </row>
    <row r="7" spans="1:19" s="13" customFormat="1" x14ac:dyDescent="0.25">
      <c r="A7" s="127" t="s">
        <v>150</v>
      </c>
      <c r="B7" s="128" t="s">
        <v>159</v>
      </c>
      <c r="C7" s="127" t="s">
        <v>162</v>
      </c>
      <c r="D7" s="127" t="s">
        <v>5</v>
      </c>
      <c r="E7" s="127" t="s">
        <v>6</v>
      </c>
      <c r="F7" s="127" t="s">
        <v>161</v>
      </c>
      <c r="G7" s="127" t="s">
        <v>134</v>
      </c>
      <c r="H7" s="127" t="s">
        <v>134</v>
      </c>
      <c r="I7" s="132" t="s">
        <v>12</v>
      </c>
      <c r="J7"/>
      <c r="K7" s="144" t="s">
        <v>155</v>
      </c>
      <c r="L7" s="144" t="s">
        <v>150</v>
      </c>
      <c r="M7" s="145" t="s">
        <v>151</v>
      </c>
      <c r="N7" s="146" t="s">
        <v>12</v>
      </c>
      <c r="O7" s="147"/>
      <c r="P7" s="148" t="s">
        <v>150</v>
      </c>
      <c r="Q7" s="149" t="s">
        <v>151</v>
      </c>
      <c r="R7" s="147" t="s">
        <v>115</v>
      </c>
      <c r="S7" s="159" t="s">
        <v>12</v>
      </c>
    </row>
    <row r="8" spans="1:19" s="7" customFormat="1" x14ac:dyDescent="0.25">
      <c r="A8" s="1" t="s">
        <v>15</v>
      </c>
      <c r="B8" s="2" t="s">
        <v>16</v>
      </c>
      <c r="C8" s="3">
        <v>275</v>
      </c>
      <c r="D8" s="1" t="s">
        <v>13</v>
      </c>
      <c r="E8" s="1">
        <v>2</v>
      </c>
      <c r="F8" s="1" t="s">
        <v>14</v>
      </c>
      <c r="G8" s="1">
        <v>6</v>
      </c>
      <c r="H8" s="1" t="s">
        <v>116</v>
      </c>
      <c r="I8" s="130">
        <f ca="1">N8</f>
        <v>49.469000000000001</v>
      </c>
      <c r="J8" s="154"/>
      <c r="K8" s="109" t="s">
        <v>141</v>
      </c>
      <c r="L8" s="103" t="s">
        <v>15</v>
      </c>
      <c r="M8" s="94" t="s">
        <v>16</v>
      </c>
      <c r="N8" s="102" cm="1">
        <f t="array" aca="1" ref="N8" ca="1">IF(K8="Y",ROUND(VLOOKUP(L8,INDIRECT($L$2),3,0)*INDIRECT($K$1),3),ROUND(VLOOKUP(L8,INDIRECT($L$2),3,0),3))</f>
        <v>49.469000000000001</v>
      </c>
      <c r="O8" s="84" t="str">
        <f>K8</f>
        <v>Y</v>
      </c>
      <c r="P8" s="70" t="str">
        <f>A8</f>
        <v>01400C</v>
      </c>
      <c r="Q8" s="119" t="str">
        <f>B8</f>
        <v>Bricklayer</v>
      </c>
      <c r="R8" s="65" t="str">
        <f>H8</f>
        <v>06</v>
      </c>
      <c r="S8" s="84">
        <f ca="1">N8</f>
        <v>49.469000000000001</v>
      </c>
    </row>
    <row r="9" spans="1:19" s="7" customFormat="1" x14ac:dyDescent="0.25">
      <c r="A9" s="1"/>
      <c r="B9" s="124" t="s">
        <v>163</v>
      </c>
      <c r="C9" s="3"/>
      <c r="D9" s="1"/>
      <c r="E9" s="1"/>
      <c r="F9" s="1"/>
      <c r="G9" s="1"/>
      <c r="H9" s="1"/>
      <c r="I9" s="130"/>
      <c r="J9"/>
      <c r="K9" s="109"/>
      <c r="L9" s="103"/>
      <c r="M9" s="105"/>
      <c r="N9" s="102"/>
      <c r="O9" s="84"/>
      <c r="P9" s="70"/>
      <c r="Q9" s="119"/>
      <c r="R9" s="65"/>
      <c r="S9" s="84"/>
    </row>
    <row r="10" spans="1:19" s="7" customFormat="1" x14ac:dyDescent="0.25">
      <c r="A10" s="1"/>
      <c r="B10" s="126" t="str">
        <f ca="1">"shall receive an additional "&amp;TEXT(N72,"$0.000")&amp;" cents per hour."</f>
        <v>shall receive an additional $0.780 cents per hour.</v>
      </c>
      <c r="C10" s="3"/>
      <c r="D10" s="1"/>
      <c r="E10" s="1"/>
      <c r="F10" s="1"/>
      <c r="G10" s="1"/>
      <c r="H10" s="1"/>
      <c r="I10" s="130"/>
      <c r="J10"/>
      <c r="K10" s="109"/>
      <c r="L10" s="110"/>
      <c r="M10" s="94"/>
      <c r="N10" s="111"/>
      <c r="O10" s="85"/>
      <c r="P10" s="70"/>
      <c r="Q10" s="119"/>
      <c r="R10" s="65"/>
      <c r="S10" s="84"/>
    </row>
    <row r="11" spans="1:19" s="7" customFormat="1" x14ac:dyDescent="0.25">
      <c r="A11" s="1" t="s">
        <v>19</v>
      </c>
      <c r="B11" s="2" t="s">
        <v>20</v>
      </c>
      <c r="C11" s="3">
        <v>285</v>
      </c>
      <c r="D11" s="1" t="s">
        <v>13</v>
      </c>
      <c r="E11" s="1">
        <v>2</v>
      </c>
      <c r="F11" s="1" t="s">
        <v>14</v>
      </c>
      <c r="G11" s="1">
        <v>6</v>
      </c>
      <c r="H11" s="1" t="s">
        <v>117</v>
      </c>
      <c r="I11" s="130">
        <f ca="1">N11</f>
        <v>48.9</v>
      </c>
      <c r="J11" s="154"/>
      <c r="K11" s="109" t="s">
        <v>141</v>
      </c>
      <c r="L11" s="103" t="s">
        <v>19</v>
      </c>
      <c r="M11" s="94" t="s">
        <v>20</v>
      </c>
      <c r="N11" s="102" cm="1">
        <f t="array" aca="1" ref="N11" ca="1">IF(K11="Y",ROUND(VLOOKUP(L11,INDIRECT($L$2),3,0)*INDIRECT($K$1),3),ROUND(VLOOKUP(L11,INDIRECT($L$2),3,0),3))</f>
        <v>48.9</v>
      </c>
      <c r="O11" s="84" t="str">
        <f>K11</f>
        <v>Y</v>
      </c>
      <c r="P11" s="70" t="str">
        <f>A11</f>
        <v>01510C</v>
      </c>
      <c r="Q11" s="119" t="str">
        <f>B11</f>
        <v>Carpenter</v>
      </c>
      <c r="R11" s="65" t="str">
        <f>H11</f>
        <v>04</v>
      </c>
      <c r="S11" s="84">
        <f ca="1">N11</f>
        <v>48.9</v>
      </c>
    </row>
    <row r="12" spans="1:19" s="7" customFormat="1" x14ac:dyDescent="0.25">
      <c r="A12" s="1"/>
      <c r="B12" s="124" t="s">
        <v>164</v>
      </c>
      <c r="C12" s="3"/>
      <c r="D12" s="1"/>
      <c r="E12" s="1"/>
      <c r="F12" s="1"/>
      <c r="G12" s="1"/>
      <c r="H12" s="1"/>
      <c r="I12" s="130"/>
      <c r="J12"/>
      <c r="K12" s="109"/>
      <c r="L12" s="112"/>
      <c r="M12" s="113"/>
      <c r="N12" s="111"/>
      <c r="O12" s="85"/>
      <c r="P12" s="70"/>
      <c r="Q12" s="119"/>
      <c r="R12" s="65"/>
      <c r="S12" s="84"/>
    </row>
    <row r="13" spans="1:19" s="7" customFormat="1" x14ac:dyDescent="0.25">
      <c r="A13" s="1"/>
      <c r="B13" s="124" t="s">
        <v>165</v>
      </c>
      <c r="C13" s="3"/>
      <c r="D13" s="1"/>
      <c r="E13" s="1"/>
      <c r="F13" s="1"/>
      <c r="G13" s="1"/>
      <c r="H13" s="1"/>
      <c r="I13" s="130"/>
      <c r="J13"/>
      <c r="K13" s="109"/>
      <c r="L13" s="112"/>
      <c r="M13" s="113"/>
      <c r="N13" s="111"/>
      <c r="O13" s="85"/>
      <c r="P13" s="70"/>
      <c r="Q13" s="119"/>
      <c r="R13" s="65"/>
      <c r="S13" s="84"/>
    </row>
    <row r="14" spans="1:19" s="7" customFormat="1" x14ac:dyDescent="0.25">
      <c r="A14" s="1"/>
      <c r="B14" s="125" t="str">
        <f ca="1">"he/she shall be paid an additional "&amp;TEXT(N73,"$0.000")&amp;" cents per hour."</f>
        <v>he/she shall be paid an additional $0.301 cents per hour.</v>
      </c>
      <c r="C14" s="3"/>
      <c r="D14" s="1"/>
      <c r="E14" s="1"/>
      <c r="F14" s="1"/>
      <c r="G14" s="1"/>
      <c r="H14" s="1"/>
      <c r="I14" s="130"/>
      <c r="J14"/>
      <c r="K14" s="109"/>
      <c r="L14" s="112"/>
      <c r="M14" s="113"/>
      <c r="N14" s="111"/>
      <c r="O14" s="85"/>
      <c r="P14" s="70"/>
      <c r="Q14" s="119"/>
      <c r="R14" s="65"/>
      <c r="S14" s="84"/>
    </row>
    <row r="15" spans="1:19" x14ac:dyDescent="0.25">
      <c r="A15" s="1" t="s">
        <v>24</v>
      </c>
      <c r="B15" s="2" t="s">
        <v>25</v>
      </c>
      <c r="C15" s="3">
        <v>255</v>
      </c>
      <c r="D15" s="1" t="s">
        <v>13</v>
      </c>
      <c r="E15" s="1">
        <v>2</v>
      </c>
      <c r="F15" s="1" t="s">
        <v>14</v>
      </c>
      <c r="G15" s="1">
        <v>5</v>
      </c>
      <c r="H15" s="1" t="s">
        <v>118</v>
      </c>
      <c r="I15" s="130">
        <f ca="1">N15</f>
        <v>47.082999999999998</v>
      </c>
      <c r="J15" s="154"/>
      <c r="K15" s="109" t="s">
        <v>141</v>
      </c>
      <c r="L15" s="103" t="s">
        <v>24</v>
      </c>
      <c r="M15" s="94" t="s">
        <v>25</v>
      </c>
      <c r="N15" s="102" cm="1">
        <f t="array" aca="1" ref="N15" ca="1">IF(K15="Y",ROUND(VLOOKUP(L15,INDIRECT($L$2),3,0)*INDIRECT($K$1),3),ROUND(VLOOKUP(L15,INDIRECT($L$2),3,0),3))</f>
        <v>47.082999999999998</v>
      </c>
      <c r="O15" s="84" t="str">
        <f>K15</f>
        <v>Y</v>
      </c>
      <c r="P15" s="70" t="str">
        <f>A15</f>
        <v>07350C</v>
      </c>
      <c r="Q15" s="119" t="str">
        <f>B15</f>
        <v>Painter</v>
      </c>
      <c r="R15" s="65" t="str">
        <f>H15</f>
        <v>01</v>
      </c>
      <c r="S15" s="84">
        <f ca="1">N15</f>
        <v>47.082999999999998</v>
      </c>
    </row>
    <row r="16" spans="1:19" x14ac:dyDescent="0.25">
      <c r="B16" s="124" t="s">
        <v>166</v>
      </c>
      <c r="K16" s="109"/>
      <c r="L16" s="112"/>
      <c r="M16" s="113"/>
      <c r="N16" s="111"/>
      <c r="O16" s="85"/>
    </row>
    <row r="17" spans="1:22" x14ac:dyDescent="0.25">
      <c r="B17" s="124" t="s">
        <v>167</v>
      </c>
      <c r="K17" s="109"/>
      <c r="L17" s="112"/>
      <c r="M17" s="113"/>
      <c r="N17" s="111"/>
      <c r="O17" s="85"/>
    </row>
    <row r="18" spans="1:22" x14ac:dyDescent="0.25">
      <c r="B18" s="124" t="s">
        <v>168</v>
      </c>
      <c r="K18" s="109"/>
      <c r="L18" s="112"/>
      <c r="M18" s="113"/>
      <c r="N18" s="111"/>
      <c r="O18" s="85"/>
    </row>
    <row r="19" spans="1:22" x14ac:dyDescent="0.25">
      <c r="B19" s="124" t="s">
        <v>169</v>
      </c>
      <c r="K19" s="109"/>
      <c r="L19" s="112"/>
      <c r="M19" s="113"/>
      <c r="N19" s="111"/>
      <c r="O19" s="85"/>
    </row>
    <row r="20" spans="1:22" x14ac:dyDescent="0.25">
      <c r="B20" s="124" t="str">
        <f ca="1">"he/she shall receive an additional "&amp;TEXT(N70,"$0.000")&amp;" cents per hour. Provided"</f>
        <v>he/she shall receive an additional $0.900 cents per hour. Provided</v>
      </c>
      <c r="K20" s="109"/>
      <c r="L20" s="112"/>
      <c r="M20" s="113"/>
      <c r="N20" s="111"/>
      <c r="O20" s="85"/>
    </row>
    <row r="21" spans="1:22" x14ac:dyDescent="0.25">
      <c r="B21" s="124" t="s">
        <v>170</v>
      </c>
      <c r="C21" s="2"/>
      <c r="F21" s="2"/>
      <c r="P21" s="76"/>
    </row>
    <row r="22" spans="1:22" x14ac:dyDescent="0.25">
      <c r="B22" s="124" t="str">
        <f>"12:00 a.m. and 8:00 a.m. shall receive an additional "&amp;TEXT($N$74,"#.00%")&amp;" premium."</f>
        <v>12:00 a.m. and 8:00 a.m. shall receive an additional 18.75% premium.</v>
      </c>
      <c r="C22" s="2"/>
      <c r="F22" s="2"/>
      <c r="K22" s="94"/>
      <c r="L22" s="112"/>
      <c r="M22" s="113"/>
      <c r="N22" s="111"/>
      <c r="O22" s="85"/>
      <c r="P22" s="76"/>
    </row>
    <row r="23" spans="1:22" x14ac:dyDescent="0.25">
      <c r="A23" s="1" t="s">
        <v>33</v>
      </c>
      <c r="B23" s="2" t="s">
        <v>34</v>
      </c>
      <c r="C23" s="3">
        <v>293</v>
      </c>
      <c r="D23" s="1" t="s">
        <v>13</v>
      </c>
      <c r="E23" s="1">
        <v>2</v>
      </c>
      <c r="F23" s="1" t="s">
        <v>14</v>
      </c>
      <c r="G23" s="1">
        <v>5</v>
      </c>
      <c r="H23" s="1" t="s">
        <v>118</v>
      </c>
      <c r="I23" s="130">
        <f ca="1">N23</f>
        <v>47.082999999999998</v>
      </c>
      <c r="J23" s="154"/>
      <c r="K23" s="109" t="s">
        <v>141</v>
      </c>
      <c r="L23" s="103" t="s">
        <v>33</v>
      </c>
      <c r="M23" s="94" t="s">
        <v>34</v>
      </c>
      <c r="N23" s="102" cm="1">
        <f t="array" aca="1" ref="N23" ca="1">IF(K23="Y",ROUND(VLOOKUP(L23,INDIRECT($L$2),3,0)*INDIRECT($K$1),3),ROUND(VLOOKUP(L23,INDIRECT($L$2),3,0),3))</f>
        <v>47.082999999999998</v>
      </c>
      <c r="O23" s="84" t="str">
        <f>K23</f>
        <v>Y</v>
      </c>
      <c r="P23" s="70" t="str">
        <f>A23</f>
        <v>05940C</v>
      </c>
      <c r="Q23" s="119" t="str">
        <f>B23</f>
        <v>Lacquer and Varnish Machine Operator</v>
      </c>
      <c r="R23" s="65" t="str">
        <f>H23</f>
        <v>01</v>
      </c>
      <c r="S23" s="84">
        <f ca="1">N23</f>
        <v>47.082999999999998</v>
      </c>
    </row>
    <row r="24" spans="1:22" x14ac:dyDescent="0.25">
      <c r="B24" s="124" t="s">
        <v>171</v>
      </c>
      <c r="K24" s="115"/>
      <c r="L24" s="94"/>
      <c r="M24" s="94"/>
      <c r="N24" s="110"/>
      <c r="O24" s="66"/>
    </row>
    <row r="25" spans="1:22" x14ac:dyDescent="0.25">
      <c r="B25" s="124" t="str">
        <f ca="1">"painting, he/she shall receive an additional "&amp;TEXT(N71,"$0.000")&amp;" cents per hour."</f>
        <v>painting, he/she shall receive an additional $0.900 cents per hour.</v>
      </c>
      <c r="K25" s="115"/>
      <c r="L25" s="110"/>
      <c r="M25" s="94"/>
      <c r="N25" s="110"/>
      <c r="O25" s="66"/>
    </row>
    <row r="26" spans="1:22" x14ac:dyDescent="0.25">
      <c r="B26" s="124" t="s">
        <v>172</v>
      </c>
      <c r="K26" s="115"/>
      <c r="L26" s="110"/>
      <c r="M26" s="94"/>
      <c r="N26" s="110"/>
      <c r="O26" s="66"/>
    </row>
    <row r="27" spans="1:22" s="7" customFormat="1" x14ac:dyDescent="0.25">
      <c r="A27" s="1"/>
      <c r="B27" s="124" t="str">
        <f>"12:00 a.m. and 8:00 a.m. shall receive an additional "&amp;TEXT($N$74,"#.00%")&amp;" premium."</f>
        <v>12:00 a.m. and 8:00 a.m. shall receive an additional 18.75% premium.</v>
      </c>
      <c r="C27" s="3"/>
      <c r="D27" s="1"/>
      <c r="E27" s="1"/>
      <c r="F27" s="1"/>
      <c r="G27" s="1"/>
      <c r="H27" s="1"/>
      <c r="I27" s="130"/>
      <c r="J27"/>
      <c r="K27" s="115"/>
      <c r="L27" s="110"/>
      <c r="M27" s="94"/>
      <c r="N27" s="110"/>
      <c r="O27" s="66"/>
      <c r="P27" s="70"/>
      <c r="Q27" s="119"/>
      <c r="R27" s="65"/>
      <c r="S27" s="84"/>
      <c r="U27" s="3"/>
      <c r="V27" s="3"/>
    </row>
    <row r="28" spans="1:22" s="7" customFormat="1" x14ac:dyDescent="0.25">
      <c r="A28" s="1" t="s">
        <v>39</v>
      </c>
      <c r="B28" s="2" t="s">
        <v>40</v>
      </c>
      <c r="C28" s="3">
        <v>265</v>
      </c>
      <c r="D28" s="1" t="s">
        <v>13</v>
      </c>
      <c r="E28" s="1">
        <v>2</v>
      </c>
      <c r="F28" s="1" t="s">
        <v>14</v>
      </c>
      <c r="G28" s="1">
        <v>5</v>
      </c>
      <c r="H28" s="1" t="s">
        <v>119</v>
      </c>
      <c r="I28" s="130">
        <f t="shared" ref="I28:I32" ca="1" si="0">N28</f>
        <v>53.758000000000003</v>
      </c>
      <c r="J28" s="154"/>
      <c r="K28" s="109" t="s">
        <v>141</v>
      </c>
      <c r="L28" s="103" t="s">
        <v>39</v>
      </c>
      <c r="M28" s="94" t="s">
        <v>40</v>
      </c>
      <c r="N28" s="102" cm="1">
        <f t="array" aca="1" ref="N28" ca="1">IF(K28="Y",ROUND(VLOOKUP(L28,INDIRECT($L$2),3,0)*INDIRECT($K$1),3),ROUND(VLOOKUP(L28,INDIRECT($L$2),3,0),3))</f>
        <v>53.758000000000003</v>
      </c>
      <c r="O28" s="84" t="str">
        <f t="shared" ref="O28:O32" si="1">K28</f>
        <v>Y</v>
      </c>
      <c r="P28" s="70" t="str">
        <f t="shared" ref="P28:Q32" si="2">A28</f>
        <v>05760C</v>
      </c>
      <c r="Q28" s="119" t="str">
        <f t="shared" si="2"/>
        <v>Iron Worker</v>
      </c>
      <c r="R28" s="65" t="str">
        <f>H28</f>
        <v>08</v>
      </c>
      <c r="S28" s="84">
        <f t="shared" ref="S28:S32" ca="1" si="3">N28</f>
        <v>53.758000000000003</v>
      </c>
      <c r="U28" s="3"/>
      <c r="V28" s="3"/>
    </row>
    <row r="29" spans="1:22" x14ac:dyDescent="0.25">
      <c r="A29" s="1" t="s">
        <v>43</v>
      </c>
      <c r="B29" s="2" t="s">
        <v>44</v>
      </c>
      <c r="C29" s="3">
        <v>305</v>
      </c>
      <c r="D29" s="1" t="s">
        <v>13</v>
      </c>
      <c r="E29" s="1">
        <v>2</v>
      </c>
      <c r="F29" s="1" t="s">
        <v>14</v>
      </c>
      <c r="G29" s="1">
        <v>6</v>
      </c>
      <c r="H29" s="1" t="s">
        <v>120</v>
      </c>
      <c r="I29" s="130">
        <f t="shared" ca="1" si="0"/>
        <v>55.734000000000002</v>
      </c>
      <c r="J29" s="154"/>
      <c r="K29" s="109" t="s">
        <v>141</v>
      </c>
      <c r="L29" s="165" t="s">
        <v>43</v>
      </c>
      <c r="M29" s="166" t="s">
        <v>44</v>
      </c>
      <c r="N29" s="102" cm="1">
        <f t="array" aca="1" ref="N29" ca="1">IF(K29="Y",ROUND(VLOOKUP(L29,INDIRECT($L$2),3,0)*INDIRECT($K$1),3),ROUND(VLOOKUP(L29,INDIRECT($L$2),3,0),3))</f>
        <v>55.734000000000002</v>
      </c>
      <c r="O29" s="84" t="str">
        <f t="shared" si="1"/>
        <v>Y</v>
      </c>
      <c r="P29" s="70" t="str">
        <f t="shared" si="2"/>
        <v>07780C</v>
      </c>
      <c r="Q29" s="119" t="str">
        <f t="shared" si="2"/>
        <v>Pipefitter</v>
      </c>
      <c r="R29" s="65" t="str">
        <f>H29</f>
        <v>15</v>
      </c>
      <c r="S29" s="84">
        <f t="shared" ca="1" si="3"/>
        <v>55.734000000000002</v>
      </c>
    </row>
    <row r="30" spans="1:22" x14ac:dyDescent="0.25">
      <c r="A30" s="1" t="s">
        <v>45</v>
      </c>
      <c r="B30" s="2" t="s">
        <v>46</v>
      </c>
      <c r="C30" s="3">
        <v>310</v>
      </c>
      <c r="D30" s="1" t="s">
        <v>13</v>
      </c>
      <c r="E30" s="1">
        <v>2</v>
      </c>
      <c r="F30" s="1" t="s">
        <v>14</v>
      </c>
      <c r="G30" s="1">
        <v>6</v>
      </c>
      <c r="H30" s="1">
        <v>15</v>
      </c>
      <c r="I30" s="130">
        <f t="shared" ca="1" si="0"/>
        <v>55.734000000000002</v>
      </c>
      <c r="J30" s="154"/>
      <c r="K30" s="109" t="s">
        <v>141</v>
      </c>
      <c r="L30" s="165" t="s">
        <v>45</v>
      </c>
      <c r="M30" s="166" t="s">
        <v>46</v>
      </c>
      <c r="N30" s="102" cm="1">
        <f t="array" aca="1" ref="N30" ca="1">IF(K30="Y",ROUND(VLOOKUP(L30,INDIRECT($L$2),3,0)*INDIRECT($K$1),3),ROUND(VLOOKUP(L30,INDIRECT($L$2),3,0),3))</f>
        <v>55.734000000000002</v>
      </c>
      <c r="O30" s="84" t="str">
        <f t="shared" si="1"/>
        <v>Y</v>
      </c>
      <c r="P30" s="70" t="str">
        <f t="shared" si="2"/>
        <v>07770C</v>
      </c>
      <c r="Q30" s="119" t="str">
        <f t="shared" si="2"/>
        <v>Pipefitter/Instrumentation</v>
      </c>
      <c r="R30" s="122">
        <f>H30</f>
        <v>15</v>
      </c>
      <c r="S30" s="84">
        <f t="shared" ca="1" si="3"/>
        <v>55.734000000000002</v>
      </c>
    </row>
    <row r="31" spans="1:22" x14ac:dyDescent="0.25">
      <c r="A31" s="1" t="s">
        <v>48</v>
      </c>
      <c r="B31" s="2" t="s">
        <v>219</v>
      </c>
      <c r="C31" s="3">
        <v>305</v>
      </c>
      <c r="D31" s="1" t="s">
        <v>13</v>
      </c>
      <c r="E31" s="1">
        <v>2</v>
      </c>
      <c r="F31" s="1" t="s">
        <v>14</v>
      </c>
      <c r="G31" s="1">
        <v>6</v>
      </c>
      <c r="H31" s="1" t="s">
        <v>122</v>
      </c>
      <c r="I31" s="130">
        <f t="shared" ca="1" si="0"/>
        <v>54.429040000000008</v>
      </c>
      <c r="J31" s="154"/>
      <c r="K31" s="109" t="s">
        <v>141</v>
      </c>
      <c r="L31" s="153" t="s">
        <v>48</v>
      </c>
      <c r="M31" s="150" t="s">
        <v>49</v>
      </c>
      <c r="N31" s="151" cm="1">
        <f t="array" aca="1" ref="N31" ca="1">IF(K31="Y",(((VLOOKUP(L31,INDIRECT($L$2),3,0)+$N$75)*INDIRECT($K$1))-$N$75),VLOOKUP(L31,INDIRECT($L$2),3,0))</f>
        <v>54.429040000000008</v>
      </c>
      <c r="O31" s="84" t="str">
        <f t="shared" si="1"/>
        <v>Y</v>
      </c>
      <c r="P31" s="70" t="str">
        <f t="shared" si="2"/>
        <v>08030C</v>
      </c>
      <c r="Q31" s="119" t="str">
        <f t="shared" si="2"/>
        <v>Plumber*</v>
      </c>
      <c r="R31" s="65" t="str">
        <f>H31</f>
        <v>11</v>
      </c>
      <c r="S31" s="84">
        <f t="shared" ca="1" si="3"/>
        <v>54.429040000000008</v>
      </c>
    </row>
    <row r="32" spans="1:22" x14ac:dyDescent="0.25">
      <c r="A32" s="1" t="s">
        <v>50</v>
      </c>
      <c r="B32" s="2" t="s">
        <v>220</v>
      </c>
      <c r="C32" s="3">
        <v>313</v>
      </c>
      <c r="D32" s="1" t="s">
        <v>13</v>
      </c>
      <c r="E32" s="1">
        <v>2</v>
      </c>
      <c r="F32" s="1" t="s">
        <v>14</v>
      </c>
      <c r="G32" s="1">
        <v>6</v>
      </c>
      <c r="H32" s="1">
        <v>12</v>
      </c>
      <c r="I32" s="130">
        <f t="shared" ca="1" si="0"/>
        <v>59.258800000000001</v>
      </c>
      <c r="J32" s="154"/>
      <c r="K32" s="109" t="s">
        <v>141</v>
      </c>
      <c r="L32" s="153" t="s">
        <v>50</v>
      </c>
      <c r="M32" s="150" t="s">
        <v>51</v>
      </c>
      <c r="N32" s="151" cm="1">
        <f t="array" aca="1" ref="N32" ca="1">IF(K32="Y",(((VLOOKUP(L32,INDIRECT($L$2),3,0)+$N$75)*INDIRECT($K$1))-$N$75),VLOOKUP(L32,INDIRECT($L$2),3,0))</f>
        <v>59.258800000000001</v>
      </c>
      <c r="O32" s="84" t="str">
        <f t="shared" si="1"/>
        <v>Y</v>
      </c>
      <c r="P32" s="70" t="str">
        <f t="shared" si="2"/>
        <v>08010C</v>
      </c>
      <c r="Q32" s="119" t="str">
        <f t="shared" si="2"/>
        <v>Plumber/Welder*</v>
      </c>
      <c r="R32" s="122">
        <f>H32</f>
        <v>12</v>
      </c>
      <c r="S32" s="84">
        <f t="shared" ca="1" si="3"/>
        <v>59.258800000000001</v>
      </c>
    </row>
    <row r="33" spans="1:20" x14ac:dyDescent="0.25">
      <c r="K33" s="109"/>
      <c r="L33" s="109"/>
    </row>
    <row r="34" spans="1:20" x14ac:dyDescent="0.25">
      <c r="A34" s="10" t="s">
        <v>146</v>
      </c>
      <c r="F34" s="9" t="s">
        <v>160</v>
      </c>
      <c r="G34" s="9" t="s">
        <v>133</v>
      </c>
      <c r="H34" s="9" t="s">
        <v>135</v>
      </c>
      <c r="I34" s="131" t="s">
        <v>4</v>
      </c>
      <c r="K34" s="109"/>
      <c r="L34" s="109"/>
    </row>
    <row r="35" spans="1:20" s="11" customFormat="1" x14ac:dyDescent="0.25">
      <c r="A35" s="127" t="s">
        <v>150</v>
      </c>
      <c r="B35" s="128" t="s">
        <v>159</v>
      </c>
      <c r="C35" s="127" t="s">
        <v>162</v>
      </c>
      <c r="D35" s="127" t="s">
        <v>5</v>
      </c>
      <c r="E35" s="127" t="s">
        <v>6</v>
      </c>
      <c r="F35" s="127" t="s">
        <v>161</v>
      </c>
      <c r="G35" s="127" t="s">
        <v>134</v>
      </c>
      <c r="H35" s="127" t="s">
        <v>134</v>
      </c>
      <c r="I35" s="132" t="s">
        <v>12</v>
      </c>
      <c r="J35"/>
      <c r="K35" s="107"/>
      <c r="L35" s="107"/>
      <c r="M35" s="108"/>
      <c r="N35" s="100"/>
      <c r="O35" s="64"/>
      <c r="P35" s="120"/>
      <c r="Q35" s="121"/>
      <c r="R35" s="64"/>
      <c r="S35" s="158"/>
      <c r="T35" s="13"/>
    </row>
    <row r="36" spans="1:20" x14ac:dyDescent="0.25">
      <c r="A36" s="1" t="s">
        <v>56</v>
      </c>
      <c r="B36" s="2" t="s">
        <v>57</v>
      </c>
      <c r="C36" s="3">
        <v>363</v>
      </c>
      <c r="D36" s="1" t="s">
        <v>13</v>
      </c>
      <c r="E36" s="1">
        <v>2</v>
      </c>
      <c r="F36" s="1" t="s">
        <v>14</v>
      </c>
      <c r="G36" s="1">
        <v>8</v>
      </c>
      <c r="H36" s="1" t="s">
        <v>124</v>
      </c>
      <c r="I36" s="130">
        <f t="shared" ref="I36:I45" ca="1" si="4">N36</f>
        <v>54.426000000000002</v>
      </c>
      <c r="J36" s="154"/>
      <c r="K36" s="103" t="s">
        <v>141</v>
      </c>
      <c r="L36" s="103" t="s">
        <v>56</v>
      </c>
      <c r="M36" s="94" t="s">
        <v>57</v>
      </c>
      <c r="N36" s="102" cm="1">
        <f t="array" aca="1" ref="N36" ca="1">IF(K36="Y",ROUND(VLOOKUP(L36,INDIRECT($L$2),3,0)*INDIRECT($K$1),3),ROUND(VLOOKUP(L36,INDIRECT($L$2),3,0),3))</f>
        <v>54.426000000000002</v>
      </c>
      <c r="O36" s="84" t="str">
        <f t="shared" ref="O36:O48" si="5">K36</f>
        <v>Y</v>
      </c>
      <c r="P36" s="70" t="str">
        <f t="shared" ref="P36:Q45" si="6">A36</f>
        <v>04530C</v>
      </c>
      <c r="Q36" s="119" t="str">
        <f t="shared" si="6"/>
        <v>Foreman, Bricklayer</v>
      </c>
      <c r="R36" s="122" t="str">
        <f t="shared" ref="R36:R45" si="7">H36</f>
        <v>07</v>
      </c>
      <c r="S36" s="84">
        <f t="shared" ref="S36:S45" ca="1" si="8">N36</f>
        <v>54.426000000000002</v>
      </c>
      <c r="T36" s="3"/>
    </row>
    <row r="37" spans="1:20" x14ac:dyDescent="0.25">
      <c r="A37" s="1" t="s">
        <v>58</v>
      </c>
      <c r="B37" s="2" t="s">
        <v>59</v>
      </c>
      <c r="C37" s="3">
        <v>363</v>
      </c>
      <c r="D37" s="1" t="s">
        <v>13</v>
      </c>
      <c r="E37" s="1">
        <v>2</v>
      </c>
      <c r="F37" s="1" t="s">
        <v>14</v>
      </c>
      <c r="G37" s="1">
        <v>8</v>
      </c>
      <c r="H37" s="1" t="s">
        <v>125</v>
      </c>
      <c r="I37" s="130">
        <f t="shared" ca="1" si="4"/>
        <v>52.103000000000002</v>
      </c>
      <c r="J37" s="154"/>
      <c r="K37" s="103" t="s">
        <v>141</v>
      </c>
      <c r="L37" s="103" t="s">
        <v>58</v>
      </c>
      <c r="M37" s="94" t="s">
        <v>59</v>
      </c>
      <c r="N37" s="102" cm="1">
        <f t="array" aca="1" ref="N37" ca="1">IF(K37="Y",ROUND(VLOOKUP(L37,INDIRECT($L$2),3,0)*INDIRECT($K$1),3),ROUND(VLOOKUP(L37,INDIRECT($L$2),3,0),3))</f>
        <v>52.103000000000002</v>
      </c>
      <c r="O37" s="84" t="str">
        <f t="shared" si="5"/>
        <v>Y</v>
      </c>
      <c r="P37" s="70" t="str">
        <f t="shared" si="6"/>
        <v>04560C</v>
      </c>
      <c r="Q37" s="119" t="str">
        <f t="shared" si="6"/>
        <v>Foreman, Carpenter</v>
      </c>
      <c r="R37" s="122" t="str">
        <f t="shared" si="7"/>
        <v>05</v>
      </c>
      <c r="S37" s="84">
        <f t="shared" ca="1" si="8"/>
        <v>52.103000000000002</v>
      </c>
      <c r="T37" s="3"/>
    </row>
    <row r="38" spans="1:20" x14ac:dyDescent="0.25">
      <c r="A38" s="1" t="s">
        <v>210</v>
      </c>
      <c r="B38" s="2" t="s">
        <v>181</v>
      </c>
      <c r="C38" s="3">
        <v>385</v>
      </c>
      <c r="D38" s="1" t="s">
        <v>13</v>
      </c>
      <c r="E38" s="1">
        <v>2</v>
      </c>
      <c r="F38" s="1" t="s">
        <v>14</v>
      </c>
      <c r="G38" s="1">
        <v>8</v>
      </c>
      <c r="H38" s="1">
        <v>24</v>
      </c>
      <c r="I38" s="130">
        <f t="shared" ca="1" si="4"/>
        <v>55.259</v>
      </c>
      <c r="J38" s="154"/>
      <c r="K38" s="103" t="s">
        <v>141</v>
      </c>
      <c r="L38" s="103" t="s">
        <v>210</v>
      </c>
      <c r="M38" s="94" t="s">
        <v>182</v>
      </c>
      <c r="N38" s="102" cm="1">
        <f t="array" aca="1" ref="N38" ca="1">IF(K38="Y",ROUND(VLOOKUP(L38,INDIRECT($L$2),3,0)*INDIRECT($K$1),3),ROUND(VLOOKUP(L38,INDIRECT($L$2),3,0),3))</f>
        <v>55.259</v>
      </c>
      <c r="O38" s="84" t="str">
        <f t="shared" si="5"/>
        <v>Y</v>
      </c>
      <c r="P38" s="70" t="str">
        <f t="shared" si="6"/>
        <v>53105C</v>
      </c>
      <c r="Q38" s="119" t="str">
        <f t="shared" si="6"/>
        <v>Foreman, Carpenter - FPS</v>
      </c>
      <c r="R38" s="122">
        <f t="shared" si="7"/>
        <v>24</v>
      </c>
      <c r="S38" s="84">
        <f t="shared" ca="1" si="8"/>
        <v>55.259</v>
      </c>
      <c r="T38" s="3"/>
    </row>
    <row r="39" spans="1:20" x14ac:dyDescent="0.25">
      <c r="A39" s="1" t="s">
        <v>60</v>
      </c>
      <c r="B39" s="2" t="s">
        <v>61</v>
      </c>
      <c r="C39" s="3">
        <v>348</v>
      </c>
      <c r="D39" s="1" t="s">
        <v>13</v>
      </c>
      <c r="E39" s="1">
        <v>2</v>
      </c>
      <c r="F39" s="1" t="s">
        <v>14</v>
      </c>
      <c r="G39" s="1">
        <v>7</v>
      </c>
      <c r="H39" s="1" t="s">
        <v>126</v>
      </c>
      <c r="I39" s="130">
        <f t="shared" ca="1" si="4"/>
        <v>57.012999999999998</v>
      </c>
      <c r="J39" s="154"/>
      <c r="K39" s="103" t="s">
        <v>141</v>
      </c>
      <c r="L39" s="103" t="s">
        <v>60</v>
      </c>
      <c r="M39" s="94" t="s">
        <v>61</v>
      </c>
      <c r="N39" s="102" cm="1">
        <f t="array" aca="1" ref="N39" ca="1">IF(K39="Y",ROUND(VLOOKUP(L39,INDIRECT($L$2),3,0)*INDIRECT($K$1),3),ROUND(VLOOKUP(L39,INDIRECT($L$2),3,0),3))</f>
        <v>57.012999999999998</v>
      </c>
      <c r="O39" s="84" t="str">
        <f t="shared" si="5"/>
        <v>Y</v>
      </c>
      <c r="P39" s="70" t="str">
        <f t="shared" si="6"/>
        <v>04680C</v>
      </c>
      <c r="Q39" s="119" t="str">
        <f t="shared" si="6"/>
        <v>Foreman, Iron Worker</v>
      </c>
      <c r="R39" s="122" t="str">
        <f t="shared" si="7"/>
        <v>09</v>
      </c>
      <c r="S39" s="84">
        <f t="shared" ca="1" si="8"/>
        <v>57.012999999999998</v>
      </c>
      <c r="T39" s="3"/>
    </row>
    <row r="40" spans="1:20" x14ac:dyDescent="0.25">
      <c r="A40" s="1" t="s">
        <v>62</v>
      </c>
      <c r="B40" s="2" t="s">
        <v>63</v>
      </c>
      <c r="C40" s="3">
        <v>348</v>
      </c>
      <c r="D40" s="1" t="s">
        <v>13</v>
      </c>
      <c r="E40" s="1">
        <v>2</v>
      </c>
      <c r="F40" s="1" t="s">
        <v>14</v>
      </c>
      <c r="G40" s="1">
        <v>7</v>
      </c>
      <c r="H40" s="1" t="s">
        <v>127</v>
      </c>
      <c r="I40" s="130">
        <f t="shared" ca="1" si="4"/>
        <v>50.908000000000001</v>
      </c>
      <c r="J40" s="154"/>
      <c r="K40" s="103" t="s">
        <v>141</v>
      </c>
      <c r="L40" s="103" t="s">
        <v>62</v>
      </c>
      <c r="M40" s="94" t="s">
        <v>63</v>
      </c>
      <c r="N40" s="102" cm="1">
        <f t="array" aca="1" ref="N40" ca="1">IF(K40="Y",ROUND(VLOOKUP(L40,INDIRECT($L$2),3,0)*INDIRECT($K$1),3),ROUND(VLOOKUP(L40,INDIRECT($L$2),3,0),3))</f>
        <v>50.908000000000001</v>
      </c>
      <c r="O40" s="84" t="str">
        <f t="shared" si="5"/>
        <v>Y</v>
      </c>
      <c r="P40" s="70" t="str">
        <f t="shared" si="6"/>
        <v>04760C</v>
      </c>
      <c r="Q40" s="119" t="str">
        <f t="shared" si="6"/>
        <v>Foreman, Painter</v>
      </c>
      <c r="R40" s="122" t="str">
        <f t="shared" si="7"/>
        <v>03</v>
      </c>
      <c r="S40" s="84">
        <f t="shared" ca="1" si="8"/>
        <v>50.908000000000001</v>
      </c>
      <c r="T40" s="3"/>
    </row>
    <row r="41" spans="1:20" x14ac:dyDescent="0.25">
      <c r="A41" s="1" t="s">
        <v>64</v>
      </c>
      <c r="B41" s="2" t="s">
        <v>65</v>
      </c>
      <c r="C41" s="3">
        <v>348</v>
      </c>
      <c r="D41" s="1" t="s">
        <v>13</v>
      </c>
      <c r="E41" s="1">
        <v>2</v>
      </c>
      <c r="F41" s="1" t="s">
        <v>14</v>
      </c>
      <c r="G41" s="1">
        <v>7</v>
      </c>
      <c r="H41" s="1" t="s">
        <v>127</v>
      </c>
      <c r="I41" s="130">
        <f t="shared" ca="1" si="4"/>
        <v>50.908000000000001</v>
      </c>
      <c r="J41" s="154"/>
      <c r="K41" s="103" t="s">
        <v>141</v>
      </c>
      <c r="L41" s="103" t="s">
        <v>64</v>
      </c>
      <c r="M41" s="94" t="s">
        <v>65</v>
      </c>
      <c r="N41" s="102" cm="1">
        <f t="array" aca="1" ref="N41" ca="1">IF(K41="Y",ROUND(VLOOKUP(L41,INDIRECT($L$2),3,0)*INDIRECT($K$1),3),ROUND(VLOOKUP(L41,INDIRECT($L$2),3,0),3))</f>
        <v>50.908000000000001</v>
      </c>
      <c r="O41" s="84" t="str">
        <f t="shared" si="5"/>
        <v>Y</v>
      </c>
      <c r="P41" s="70" t="str">
        <f t="shared" si="6"/>
        <v>05010C</v>
      </c>
      <c r="Q41" s="119" t="str">
        <f t="shared" si="6"/>
        <v>Foreman, Painter-Traffic</v>
      </c>
      <c r="R41" s="122" t="str">
        <f t="shared" si="7"/>
        <v>03</v>
      </c>
      <c r="S41" s="84">
        <f t="shared" ca="1" si="8"/>
        <v>50.908000000000001</v>
      </c>
      <c r="T41" s="3"/>
    </row>
    <row r="42" spans="1:20" x14ac:dyDescent="0.25">
      <c r="A42" s="1" t="s">
        <v>66</v>
      </c>
      <c r="B42" s="2" t="s">
        <v>67</v>
      </c>
      <c r="C42" s="3">
        <v>363</v>
      </c>
      <c r="D42" s="1" t="s">
        <v>13</v>
      </c>
      <c r="E42" s="1">
        <v>2</v>
      </c>
      <c r="F42" s="1" t="s">
        <v>14</v>
      </c>
      <c r="G42" s="1">
        <v>8</v>
      </c>
      <c r="H42" s="1" t="s">
        <v>129</v>
      </c>
      <c r="I42" s="130">
        <f t="shared" ca="1" si="4"/>
        <v>57.938000000000002</v>
      </c>
      <c r="J42" s="154"/>
      <c r="K42" s="103" t="s">
        <v>141</v>
      </c>
      <c r="L42" s="103" t="s">
        <v>66</v>
      </c>
      <c r="M42" s="94" t="s">
        <v>67</v>
      </c>
      <c r="N42" s="102" cm="1">
        <f t="array" aca="1" ref="N42" ca="1">IF(K42="Y",ROUND(VLOOKUP(L42,INDIRECT($L$2),3,0)*INDIRECT($K$1),3),ROUND(VLOOKUP(L42,INDIRECT($L$2),3,0),3))</f>
        <v>57.938000000000002</v>
      </c>
      <c r="O42" s="84" t="str">
        <f t="shared" si="5"/>
        <v>Y</v>
      </c>
      <c r="P42" s="70" t="str">
        <f t="shared" si="6"/>
        <v>04940C</v>
      </c>
      <c r="Q42" s="119" t="str">
        <f t="shared" si="6"/>
        <v>Foreman, Sheet Metal Worker</v>
      </c>
      <c r="R42" s="122" t="str">
        <f t="shared" si="7"/>
        <v>14</v>
      </c>
      <c r="S42" s="84">
        <f t="shared" ca="1" si="8"/>
        <v>57.938000000000002</v>
      </c>
      <c r="T42" s="3"/>
    </row>
    <row r="43" spans="1:20" x14ac:dyDescent="0.25">
      <c r="A43" s="1" t="s">
        <v>68</v>
      </c>
      <c r="B43" s="2" t="s">
        <v>69</v>
      </c>
      <c r="C43" s="3">
        <v>363</v>
      </c>
      <c r="D43" s="1" t="s">
        <v>13</v>
      </c>
      <c r="E43" s="1">
        <v>2</v>
      </c>
      <c r="F43" s="1" t="s">
        <v>14</v>
      </c>
      <c r="G43" s="1">
        <v>8</v>
      </c>
      <c r="H43" s="1" t="s">
        <v>130</v>
      </c>
      <c r="I43" s="130">
        <f t="shared" ca="1" si="4"/>
        <v>59.935000000000002</v>
      </c>
      <c r="J43" s="154"/>
      <c r="K43" s="103" t="s">
        <v>141</v>
      </c>
      <c r="L43" s="165" t="s">
        <v>68</v>
      </c>
      <c r="M43" s="166" t="s">
        <v>69</v>
      </c>
      <c r="N43" s="102" cm="1">
        <f t="array" aca="1" ref="N43" ca="1">IF(K43="Y",ROUND(VLOOKUP(L43,INDIRECT($L$2),3,0)*INDIRECT($K$1),3),ROUND(VLOOKUP(L43,INDIRECT($L$2),3,0),3))</f>
        <v>59.935000000000002</v>
      </c>
      <c r="O43" s="84" t="str">
        <f t="shared" si="5"/>
        <v>Y</v>
      </c>
      <c r="P43" s="70" t="str">
        <f t="shared" si="6"/>
        <v>04830C</v>
      </c>
      <c r="Q43" s="119" t="str">
        <f t="shared" si="6"/>
        <v>Foreman, Pipefitter</v>
      </c>
      <c r="R43" s="122" t="str">
        <f t="shared" si="7"/>
        <v>17</v>
      </c>
      <c r="S43" s="84">
        <f t="shared" ca="1" si="8"/>
        <v>59.935000000000002</v>
      </c>
      <c r="T43" s="3"/>
    </row>
    <row r="44" spans="1:20" x14ac:dyDescent="0.25">
      <c r="A44" s="1" t="s">
        <v>70</v>
      </c>
      <c r="B44" s="2" t="s">
        <v>71</v>
      </c>
      <c r="C44" s="3">
        <v>363</v>
      </c>
      <c r="D44" s="1" t="s">
        <v>13</v>
      </c>
      <c r="E44" s="1">
        <v>2</v>
      </c>
      <c r="F44" s="1" t="s">
        <v>14</v>
      </c>
      <c r="G44" s="1">
        <v>8</v>
      </c>
      <c r="H44" s="1" t="s">
        <v>130</v>
      </c>
      <c r="I44" s="130">
        <f t="shared" ca="1" si="4"/>
        <v>59.935000000000002</v>
      </c>
      <c r="J44" s="154"/>
      <c r="K44" s="103" t="s">
        <v>141</v>
      </c>
      <c r="L44" s="165" t="s">
        <v>70</v>
      </c>
      <c r="M44" s="166" t="s">
        <v>71</v>
      </c>
      <c r="N44" s="102" cm="1">
        <f t="array" aca="1" ref="N44" ca="1">IF(K44="Y",ROUND(VLOOKUP(L44,INDIRECT($L$2),3,0)*INDIRECT($K$1),3),ROUND(VLOOKUP(L44,INDIRECT($L$2),3,0),3))</f>
        <v>59.935000000000002</v>
      </c>
      <c r="O44" s="84" t="str">
        <f t="shared" si="5"/>
        <v>Y</v>
      </c>
      <c r="P44" s="70" t="str">
        <f t="shared" si="6"/>
        <v>04832C</v>
      </c>
      <c r="Q44" s="119" t="str">
        <f t="shared" si="6"/>
        <v>Foreman, Pipefitter/Instrumentation</v>
      </c>
      <c r="R44" s="122" t="str">
        <f t="shared" si="7"/>
        <v>17</v>
      </c>
      <c r="S44" s="84">
        <f t="shared" ca="1" si="8"/>
        <v>59.935000000000002</v>
      </c>
      <c r="T44" s="3"/>
    </row>
    <row r="45" spans="1:20" x14ac:dyDescent="0.25">
      <c r="A45" s="1" t="s">
        <v>72</v>
      </c>
      <c r="B45" s="2" t="s">
        <v>216</v>
      </c>
      <c r="C45" s="3">
        <v>370</v>
      </c>
      <c r="D45" s="1" t="s">
        <v>13</v>
      </c>
      <c r="E45" s="1">
        <v>2</v>
      </c>
      <c r="F45" s="1" t="s">
        <v>14</v>
      </c>
      <c r="G45" s="1">
        <v>8</v>
      </c>
      <c r="H45" s="1" t="s">
        <v>131</v>
      </c>
      <c r="I45" s="130">
        <f t="shared" ca="1" si="4"/>
        <v>58.008720000000004</v>
      </c>
      <c r="J45" s="154"/>
      <c r="K45" s="103" t="s">
        <v>141</v>
      </c>
      <c r="L45" s="153" t="s">
        <v>72</v>
      </c>
      <c r="M45" s="150" t="s">
        <v>73</v>
      </c>
      <c r="N45" s="151" cm="1">
        <f t="array" aca="1" ref="N45" ca="1">IF(K45="Y",(((VLOOKUP(L45,INDIRECT($L$2),3,0)+$N$75)*INDIRECT($K$1))-$N$75),VLOOKUP(L45,INDIRECT($L$2),3,0))</f>
        <v>58.008720000000004</v>
      </c>
      <c r="O45" s="84" t="str">
        <f t="shared" si="5"/>
        <v>Y</v>
      </c>
      <c r="P45" s="70" t="str">
        <f t="shared" si="6"/>
        <v>04840C</v>
      </c>
      <c r="Q45" s="119" t="str">
        <f t="shared" si="6"/>
        <v>Foreman, Plumber*</v>
      </c>
      <c r="R45" s="122" t="str">
        <f t="shared" si="7"/>
        <v>13</v>
      </c>
      <c r="S45" s="84">
        <f t="shared" ca="1" si="8"/>
        <v>58.008720000000004</v>
      </c>
      <c r="T45" s="3"/>
    </row>
    <row r="46" spans="1:20" x14ac:dyDescent="0.25">
      <c r="A46" s="1" t="s">
        <v>207</v>
      </c>
      <c r="B46" s="2" t="s">
        <v>217</v>
      </c>
      <c r="C46" s="3">
        <v>380</v>
      </c>
      <c r="D46" s="1" t="s">
        <v>13</v>
      </c>
      <c r="E46" s="1">
        <v>2</v>
      </c>
      <c r="F46" s="1" t="s">
        <v>14</v>
      </c>
      <c r="G46" s="1">
        <v>8</v>
      </c>
      <c r="H46" s="1">
        <v>23</v>
      </c>
      <c r="I46" s="130">
        <f ca="1">N46</f>
        <v>60.342480000000002</v>
      </c>
      <c r="J46" s="154"/>
      <c r="K46" s="98" t="s">
        <v>141</v>
      </c>
      <c r="L46" s="153" t="s">
        <v>76</v>
      </c>
      <c r="M46" s="150" t="s">
        <v>178</v>
      </c>
      <c r="N46" s="151" cm="1">
        <f t="array" aca="1" ref="N46" ca="1">IF(K46="Y",(((VLOOKUP(L46,INDIRECT($L$2),3,0)+$N$75)*INDIRECT($K$1))-$N$75),VLOOKUP(L46,INDIRECT($L$2),3,0))</f>
        <v>60.342480000000002</v>
      </c>
      <c r="O46" s="84" t="str">
        <f t="shared" si="5"/>
        <v>Y</v>
      </c>
      <c r="P46" s="70" t="str">
        <f>A46</f>
        <v>59510C</v>
      </c>
      <c r="Q46" s="119" t="str">
        <f>B46</f>
        <v>Foreman, Plumber Master in Charge - FPS*</v>
      </c>
      <c r="R46" s="122">
        <f>H46</f>
        <v>23</v>
      </c>
      <c r="S46" s="84">
        <f ca="1">N46</f>
        <v>60.342480000000002</v>
      </c>
      <c r="T46" s="3"/>
    </row>
    <row r="47" spans="1:20" x14ac:dyDescent="0.25">
      <c r="A47" s="1" t="s">
        <v>74</v>
      </c>
      <c r="B47" s="2" t="s">
        <v>218</v>
      </c>
      <c r="C47" s="3">
        <v>375</v>
      </c>
      <c r="D47" s="1" t="s">
        <v>13</v>
      </c>
      <c r="E47" s="1">
        <v>2</v>
      </c>
      <c r="F47" s="1" t="s">
        <v>14</v>
      </c>
      <c r="G47" s="1">
        <v>8</v>
      </c>
      <c r="H47" s="1">
        <v>22</v>
      </c>
      <c r="I47" s="130">
        <f t="shared" ref="I47:I48" ca="1" si="9">N47</f>
        <v>63.15776000000001</v>
      </c>
      <c r="J47" s="154"/>
      <c r="K47" s="103" t="s">
        <v>141</v>
      </c>
      <c r="L47" s="153" t="s">
        <v>74</v>
      </c>
      <c r="M47" s="150" t="s">
        <v>75</v>
      </c>
      <c r="N47" s="151" cm="1">
        <f t="array" aca="1" ref="N47" ca="1">IF(K47="Y",(((VLOOKUP(L47,INDIRECT($L$2),3,0)+$N$75)*INDIRECT($K$1))-$N$75),VLOOKUP(L47,INDIRECT($L$2),3,0))</f>
        <v>63.15776000000001</v>
      </c>
      <c r="O47" s="84" t="str">
        <f t="shared" si="5"/>
        <v>Y</v>
      </c>
      <c r="P47" s="70" t="str">
        <f t="shared" ref="P47:Q48" si="10">A47</f>
        <v>04860C</v>
      </c>
      <c r="Q47" s="119" t="str">
        <f t="shared" si="10"/>
        <v>Foreman, Plumber/Welder*</v>
      </c>
      <c r="R47" s="122">
        <f t="shared" ref="R47:R48" si="11">H47</f>
        <v>22</v>
      </c>
      <c r="S47" s="84">
        <f t="shared" ref="S47:S48" ca="1" si="12">N47</f>
        <v>63.15776000000001</v>
      </c>
      <c r="T47" s="3"/>
    </row>
    <row r="48" spans="1:20" x14ac:dyDescent="0.25">
      <c r="A48" s="1" t="s">
        <v>177</v>
      </c>
      <c r="B48" s="2" t="s">
        <v>221</v>
      </c>
      <c r="C48" s="3">
        <v>395</v>
      </c>
      <c r="D48" s="1" t="s">
        <v>13</v>
      </c>
      <c r="E48" s="1">
        <v>2</v>
      </c>
      <c r="F48" s="1" t="s">
        <v>14</v>
      </c>
      <c r="G48" s="1">
        <v>8</v>
      </c>
      <c r="H48" s="1">
        <v>21</v>
      </c>
      <c r="I48" s="130">
        <f t="shared" ca="1" si="9"/>
        <v>64.962160000000011</v>
      </c>
      <c r="J48" s="154"/>
      <c r="K48" s="98" t="s">
        <v>141</v>
      </c>
      <c r="L48" s="153" t="str">
        <f>A48</f>
        <v>53094C</v>
      </c>
      <c r="M48" s="150" t="str">
        <f>B48</f>
        <v>Foreman, Plumber/Welder Master In Charge - Water*</v>
      </c>
      <c r="N48" s="151" cm="1">
        <f t="array" aca="1" ref="N48" ca="1">IF(K48="Y",(((VLOOKUP(L48,INDIRECT($L$2),3,0)+$N$75)*INDIRECT($K$1))-$N$75),VLOOKUP(L48,INDIRECT($L$2),3,0))</f>
        <v>64.962160000000011</v>
      </c>
      <c r="O48" s="84" t="str">
        <f t="shared" si="5"/>
        <v>Y</v>
      </c>
      <c r="P48" s="70" t="str">
        <f>L48</f>
        <v>53094C</v>
      </c>
      <c r="Q48" s="119" t="str">
        <f t="shared" si="10"/>
        <v>Foreman, Plumber/Welder Master In Charge - Water*</v>
      </c>
      <c r="R48" s="122">
        <f t="shared" si="11"/>
        <v>21</v>
      </c>
      <c r="S48" s="84">
        <f t="shared" ca="1" si="12"/>
        <v>64.962160000000011</v>
      </c>
      <c r="T48" s="3"/>
    </row>
    <row r="49" spans="1:22" x14ac:dyDescent="0.25">
      <c r="J49" s="154"/>
      <c r="K49" s="98"/>
      <c r="M49" s="94"/>
      <c r="N49" s="102"/>
      <c r="O49" s="84"/>
      <c r="R49" s="122"/>
      <c r="T49" s="3"/>
    </row>
    <row r="50" spans="1:22" x14ac:dyDescent="0.25">
      <c r="A50" s="2" t="s">
        <v>215</v>
      </c>
      <c r="J50" s="154"/>
      <c r="K50" s="98"/>
      <c r="M50" s="94"/>
      <c r="N50" s="102"/>
      <c r="O50" s="84"/>
      <c r="R50" s="122"/>
      <c r="T50" s="3"/>
    </row>
    <row r="51" spans="1:22" x14ac:dyDescent="0.25">
      <c r="A51" s="2" t="str">
        <f>"in the amount of "&amp;TEXT($N$75,"$#.000")&amp;" for each straight-time hour paid, to a maximum of 2080 hours per year. The supplemental pension fund contribution is in addition"</f>
        <v>in the amount of $2.330 for each straight-time hour paid, to a maximum of 2080 hours per year. The supplemental pension fund contribution is in addition</v>
      </c>
      <c r="J51" s="154"/>
      <c r="K51" s="98"/>
      <c r="M51" s="94"/>
      <c r="N51" s="102"/>
      <c r="O51" s="84"/>
      <c r="R51" s="122"/>
      <c r="T51" s="3"/>
    </row>
    <row r="52" spans="1:22" x14ac:dyDescent="0.25">
      <c r="A52" s="2" t="s">
        <v>211</v>
      </c>
      <c r="J52" s="154"/>
      <c r="K52" s="98"/>
      <c r="M52" s="94"/>
      <c r="N52" s="102"/>
      <c r="O52" s="84"/>
      <c r="R52" s="122"/>
      <c r="T52" s="3"/>
    </row>
    <row r="53" spans="1:22" s="7" customFormat="1" x14ac:dyDescent="0.25">
      <c r="A53" s="1"/>
      <c r="B53" s="2"/>
      <c r="C53" s="3"/>
      <c r="D53" s="1"/>
      <c r="E53" s="1"/>
      <c r="F53" s="1"/>
      <c r="G53" s="1"/>
      <c r="H53" s="1"/>
      <c r="I53" s="130"/>
      <c r="J53"/>
      <c r="K53" s="99"/>
      <c r="L53" s="109"/>
      <c r="M53" s="105"/>
      <c r="N53" s="99"/>
      <c r="O53" s="65"/>
      <c r="P53" s="70"/>
      <c r="Q53" s="119"/>
      <c r="R53" s="65"/>
      <c r="S53" s="84"/>
    </row>
    <row r="54" spans="1:22" s="7" customFormat="1" x14ac:dyDescent="0.25">
      <c r="A54" s="2" t="s">
        <v>78</v>
      </c>
      <c r="C54" s="3"/>
      <c r="D54" s="1"/>
      <c r="E54" s="1"/>
      <c r="F54" s="1"/>
      <c r="G54" s="1"/>
      <c r="H54" s="1"/>
      <c r="I54" s="130"/>
      <c r="J54"/>
      <c r="K54" s="103"/>
      <c r="L54" s="103"/>
      <c r="M54" s="105"/>
      <c r="N54" s="99"/>
      <c r="O54" s="65"/>
      <c r="P54" s="70"/>
      <c r="Q54" s="119"/>
      <c r="R54" s="65"/>
      <c r="S54" s="84"/>
    </row>
    <row r="55" spans="1:22" s="7" customFormat="1" x14ac:dyDescent="0.25">
      <c r="A55" s="2" t="s">
        <v>79</v>
      </c>
      <c r="C55" s="3"/>
      <c r="D55" s="1"/>
      <c r="E55" s="1"/>
      <c r="F55" s="1"/>
      <c r="G55" s="1"/>
      <c r="H55" s="1"/>
      <c r="I55" s="130"/>
      <c r="J55"/>
      <c r="K55" s="109"/>
      <c r="L55" s="110"/>
      <c r="M55" s="105"/>
      <c r="N55" s="99"/>
      <c r="O55" s="65"/>
      <c r="P55" s="70"/>
      <c r="Q55" s="119"/>
      <c r="R55" s="65"/>
      <c r="S55" s="84"/>
    </row>
    <row r="56" spans="1:22" s="7" customFormat="1" x14ac:dyDescent="0.25">
      <c r="A56" s="2"/>
      <c r="C56" s="3"/>
      <c r="D56" s="1"/>
      <c r="E56" s="1"/>
      <c r="F56" s="1"/>
      <c r="G56" s="1"/>
      <c r="H56" s="1"/>
      <c r="I56" s="130"/>
      <c r="J56"/>
      <c r="K56" s="109"/>
      <c r="L56" s="110"/>
      <c r="M56" s="105"/>
      <c r="N56" s="99"/>
      <c r="O56" s="65"/>
      <c r="P56" s="70"/>
      <c r="Q56" s="119"/>
      <c r="R56" s="65"/>
      <c r="S56" s="84"/>
    </row>
    <row r="57" spans="1:22" s="7" customFormat="1" x14ac:dyDescent="0.25">
      <c r="A57" s="10" t="s">
        <v>189</v>
      </c>
      <c r="C57" s="3"/>
      <c r="D57" s="1"/>
      <c r="E57" s="1"/>
      <c r="F57" s="1"/>
      <c r="G57" s="1"/>
      <c r="H57" s="1"/>
      <c r="I57" s="130"/>
      <c r="J57"/>
      <c r="K57" s="109"/>
      <c r="L57" s="110"/>
      <c r="M57" s="105"/>
      <c r="N57" s="99"/>
      <c r="O57" s="65"/>
      <c r="P57" s="70"/>
      <c r="Q57" s="119"/>
      <c r="R57" s="65"/>
      <c r="S57" s="84"/>
    </row>
    <row r="58" spans="1:22" s="7" customFormat="1" x14ac:dyDescent="0.25">
      <c r="A58" s="142" t="str">
        <f>"Journeymen will receive a one time payment of "&amp;TEXT(N58,"$#.00")&amp;" and Foreman will receive "&amp;TEXT(N59,"$#.00")&amp;" for each weekday the employee is 'on call'."</f>
        <v>Journeymen will receive a one time payment of $50.00 and Foreman will receive $55.00 for each weekday the employee is 'on call'.</v>
      </c>
      <c r="C58" s="3"/>
      <c r="D58" s="1"/>
      <c r="E58" s="1"/>
      <c r="F58" s="1"/>
      <c r="G58" s="1"/>
      <c r="H58" s="1"/>
      <c r="I58" s="130"/>
      <c r="J58" s="154"/>
      <c r="K58" s="103" t="s">
        <v>141</v>
      </c>
      <c r="L58" s="164" t="s">
        <v>101</v>
      </c>
      <c r="M58" s="118" t="s">
        <v>185</v>
      </c>
      <c r="N58" s="140">
        <v>50</v>
      </c>
      <c r="O58" s="84" t="str">
        <f t="shared" ref="O58:O61" si="13">K58</f>
        <v>Y</v>
      </c>
      <c r="P58" s="70" t="str">
        <f>L58</f>
        <v>CBTCDY</v>
      </c>
      <c r="Q58" s="119" t="str">
        <f>M58</f>
        <v>TL-On call by the day-CBT - Journeymen</v>
      </c>
      <c r="R58" s="65"/>
      <c r="S58" s="84">
        <f>N58</f>
        <v>50</v>
      </c>
    </row>
    <row r="59" spans="1:22" s="7" customFormat="1" x14ac:dyDescent="0.25">
      <c r="A59" s="2" t="str">
        <f>"Journeymen will receive "&amp;TEXT(N60,"$#.00")&amp;" and Foreman will receive "&amp;TEXT(N61,"$#.00")&amp;" for each weekend day (Saturday or Sunday) or holiday the employee is 'on call'."</f>
        <v>Journeymen will receive $75.00 and Foreman will receive $82.50 for each weekend day (Saturday or Sunday) or holiday the employee is 'on call'.</v>
      </c>
      <c r="C59" s="3"/>
      <c r="D59" s="1"/>
      <c r="E59" s="1"/>
      <c r="F59" s="1"/>
      <c r="G59" s="1"/>
      <c r="H59" s="1"/>
      <c r="I59" s="130"/>
      <c r="J59" s="154"/>
      <c r="K59" s="99" t="s">
        <v>141</v>
      </c>
      <c r="L59" s="162" t="s">
        <v>213</v>
      </c>
      <c r="M59" s="118" t="s">
        <v>186</v>
      </c>
      <c r="N59" s="140">
        <v>55</v>
      </c>
      <c r="O59" s="84" t="str">
        <f t="shared" si="13"/>
        <v>Y</v>
      </c>
      <c r="P59" s="65" t="str">
        <f>L59</f>
        <v>CBTCDF</v>
      </c>
      <c r="Q59" s="139" t="str">
        <f t="shared" ref="Q59" si="14">M59</f>
        <v>TL-On call by the day-CBT - Foremen</v>
      </c>
      <c r="R59" s="65"/>
      <c r="S59" s="84">
        <f t="shared" ref="S59:S61" si="15">N59</f>
        <v>55</v>
      </c>
    </row>
    <row r="60" spans="1:22" s="7" customFormat="1" x14ac:dyDescent="0.25">
      <c r="C60" s="3"/>
      <c r="D60" s="1"/>
      <c r="E60" s="1"/>
      <c r="F60" s="1"/>
      <c r="G60" s="1"/>
      <c r="H60" s="1"/>
      <c r="I60" s="130"/>
      <c r="J60" s="154"/>
      <c r="K60" s="103" t="s">
        <v>141</v>
      </c>
      <c r="L60" s="164" t="s">
        <v>102</v>
      </c>
      <c r="M60" s="118" t="s">
        <v>187</v>
      </c>
      <c r="N60" s="140">
        <v>75</v>
      </c>
      <c r="O60" s="84" t="str">
        <f t="shared" si="13"/>
        <v>Y</v>
      </c>
      <c r="P60" s="70" t="str">
        <f>L60</f>
        <v>CBTCWE</v>
      </c>
      <c r="Q60" s="119" t="str">
        <f>M60</f>
        <v>TL-On call day (weekend)-CBT - Journeymen</v>
      </c>
      <c r="R60" s="65"/>
      <c r="S60" s="84">
        <f t="shared" si="15"/>
        <v>75</v>
      </c>
    </row>
    <row r="61" spans="1:22" s="7" customFormat="1" x14ac:dyDescent="0.25">
      <c r="A61" s="1"/>
      <c r="B61" s="2"/>
      <c r="C61" s="3"/>
      <c r="D61" s="1"/>
      <c r="E61" s="1"/>
      <c r="F61" s="1"/>
      <c r="G61" s="1"/>
      <c r="H61" s="1"/>
      <c r="I61" s="130"/>
      <c r="J61" s="154"/>
      <c r="K61" s="109" t="s">
        <v>141</v>
      </c>
      <c r="L61" s="163" t="s">
        <v>214</v>
      </c>
      <c r="M61" s="118" t="s">
        <v>188</v>
      </c>
      <c r="N61" s="140">
        <v>82.5</v>
      </c>
      <c r="O61" s="84" t="str">
        <f t="shared" si="13"/>
        <v>Y</v>
      </c>
      <c r="P61" s="70" t="str">
        <f>L61</f>
        <v>CBTCWF</v>
      </c>
      <c r="Q61" s="119" t="str">
        <f>M61</f>
        <v>TL-On call day (weekend)-CBT - Foremen</v>
      </c>
      <c r="R61" s="65"/>
      <c r="S61" s="84">
        <f t="shared" si="15"/>
        <v>82.5</v>
      </c>
    </row>
    <row r="62" spans="1:22" s="7" customFormat="1" x14ac:dyDescent="0.25">
      <c r="A62" s="143" t="s">
        <v>190</v>
      </c>
      <c r="B62" s="20"/>
      <c r="C62" s="3"/>
      <c r="E62" s="20"/>
      <c r="F62" s="21"/>
      <c r="G62" s="1"/>
      <c r="H62" s="1"/>
      <c r="I62" s="130"/>
      <c r="J62"/>
      <c r="K62" s="103"/>
      <c r="L62" s="103"/>
      <c r="M62" s="105"/>
      <c r="N62" s="99"/>
      <c r="O62" s="65"/>
      <c r="P62" s="70"/>
      <c r="Q62" s="119"/>
      <c r="R62" s="65"/>
      <c r="S62" s="84"/>
    </row>
    <row r="63" spans="1:22" s="7" customFormat="1" x14ac:dyDescent="0.25">
      <c r="A63" s="19" t="s">
        <v>87</v>
      </c>
      <c r="B63" s="20"/>
      <c r="C63" s="3"/>
      <c r="E63" s="20"/>
      <c r="F63" s="21"/>
      <c r="G63" s="1"/>
      <c r="H63" s="1"/>
      <c r="I63" s="130"/>
      <c r="J63"/>
      <c r="K63" s="103"/>
      <c r="L63" s="103" t="s">
        <v>113</v>
      </c>
      <c r="M63" s="105"/>
      <c r="N63" s="99"/>
      <c r="O63" s="65"/>
      <c r="P63" s="70" t="s">
        <v>113</v>
      </c>
      <c r="Q63" s="119"/>
      <c r="R63" s="65"/>
      <c r="S63" s="84"/>
      <c r="U63" s="3"/>
      <c r="V63" s="3"/>
    </row>
    <row r="64" spans="1:22" s="7" customFormat="1" x14ac:dyDescent="0.25">
      <c r="A64" s="22">
        <f ca="1">N64</f>
        <v>0.252</v>
      </c>
      <c r="B64" s="2" t="s">
        <v>82</v>
      </c>
      <c r="C64" s="137"/>
      <c r="D64" s="19"/>
      <c r="E64" s="1"/>
      <c r="F64" s="1"/>
      <c r="G64" s="1"/>
      <c r="H64" s="1"/>
      <c r="I64" s="130"/>
      <c r="J64" s="154"/>
      <c r="K64" s="103" t="s">
        <v>141</v>
      </c>
      <c r="L64" s="116" t="s">
        <v>97</v>
      </c>
      <c r="M64" s="105" t="s">
        <v>97</v>
      </c>
      <c r="N64" s="102" cm="1">
        <f t="array" aca="1" ref="N64" ca="1">IF(K64="Y",ROUND(VLOOKUP(L64,INDIRECT($L$2),3,0)*INDIRECT($K$1),3),ROUND(VLOOKUP(L64,INDIRECT($L$2),3,0),3))</f>
        <v>0.252</v>
      </c>
      <c r="O64" s="84" t="str">
        <f t="shared" ref="O64:O67" si="16">K64</f>
        <v>Y</v>
      </c>
      <c r="P64" s="70" t="str">
        <f>L64</f>
        <v>10th Year</v>
      </c>
      <c r="Q64" s="119"/>
      <c r="R64" s="65"/>
      <c r="S64" s="84">
        <f ca="1">N64</f>
        <v>0.252</v>
      </c>
      <c r="U64" s="3"/>
      <c r="V64" s="3"/>
    </row>
    <row r="65" spans="1:22" s="7" customFormat="1" x14ac:dyDescent="0.25">
      <c r="A65" s="22">
        <f t="shared" ref="A65:A67" ca="1" si="17">N65</f>
        <v>0.378</v>
      </c>
      <c r="B65" s="2" t="s">
        <v>83</v>
      </c>
      <c r="C65" s="137"/>
      <c r="D65" s="19"/>
      <c r="G65" s="1"/>
      <c r="H65" s="1"/>
      <c r="I65" s="130"/>
      <c r="J65" s="154"/>
      <c r="K65" s="103" t="s">
        <v>141</v>
      </c>
      <c r="L65" s="116" t="s">
        <v>98</v>
      </c>
      <c r="M65" s="105" t="s">
        <v>98</v>
      </c>
      <c r="N65" s="102" cm="1">
        <f t="array" aca="1" ref="N65" ca="1">IF(K65="Y",ROUND(VLOOKUP(L65,INDIRECT($L$2),3,0)*INDIRECT($K$1),3),ROUND(VLOOKUP(L65,INDIRECT($L$2),3,0),3))</f>
        <v>0.378</v>
      </c>
      <c r="O65" s="84" t="str">
        <f t="shared" si="16"/>
        <v>Y</v>
      </c>
      <c r="P65" s="70" t="str">
        <f t="shared" ref="P65:P67" si="18">L65</f>
        <v>15th Year</v>
      </c>
      <c r="Q65" s="119"/>
      <c r="R65" s="65"/>
      <c r="S65" s="84">
        <f t="shared" ref="S65:S67" ca="1" si="19">N65</f>
        <v>0.378</v>
      </c>
    </row>
    <row r="66" spans="1:22" s="7" customFormat="1" x14ac:dyDescent="0.25">
      <c r="A66" s="22">
        <f t="shared" ca="1" si="17"/>
        <v>0.629</v>
      </c>
      <c r="B66" s="2" t="s">
        <v>84</v>
      </c>
      <c r="C66" s="137"/>
      <c r="D66" s="19"/>
      <c r="G66" s="1"/>
      <c r="H66" s="1"/>
      <c r="I66" s="130"/>
      <c r="J66" s="154"/>
      <c r="K66" s="103" t="s">
        <v>141</v>
      </c>
      <c r="L66" s="116" t="s">
        <v>99</v>
      </c>
      <c r="M66" s="105" t="s">
        <v>99</v>
      </c>
      <c r="N66" s="102" cm="1">
        <f t="array" aca="1" ref="N66" ca="1">IF(K66="Y",ROUND(VLOOKUP(L66,INDIRECT($L$2),3,0)*INDIRECT($K$1),3),ROUND(VLOOKUP(L66,INDIRECT($L$2),3,0),3))</f>
        <v>0.629</v>
      </c>
      <c r="O66" s="84" t="str">
        <f t="shared" si="16"/>
        <v>Y</v>
      </c>
      <c r="P66" s="70" t="str">
        <f t="shared" si="18"/>
        <v>20th Year</v>
      </c>
      <c r="Q66" s="119"/>
      <c r="R66" s="65"/>
      <c r="S66" s="84">
        <f t="shared" ca="1" si="19"/>
        <v>0.629</v>
      </c>
    </row>
    <row r="67" spans="1:22" s="7" customFormat="1" x14ac:dyDescent="0.25">
      <c r="A67" s="22">
        <f t="shared" ca="1" si="17"/>
        <v>0.75600000000000001</v>
      </c>
      <c r="B67" s="2" t="s">
        <v>85</v>
      </c>
      <c r="C67" s="137"/>
      <c r="D67" s="19"/>
      <c r="E67" s="1"/>
      <c r="F67" s="1"/>
      <c r="G67" s="1"/>
      <c r="H67" s="1"/>
      <c r="I67" s="130"/>
      <c r="J67" s="154"/>
      <c r="K67" s="103" t="s">
        <v>141</v>
      </c>
      <c r="L67" s="116" t="s">
        <v>100</v>
      </c>
      <c r="M67" s="105" t="s">
        <v>100</v>
      </c>
      <c r="N67" s="102" cm="1">
        <f t="array" aca="1" ref="N67" ca="1">IF(K67="Y",ROUND(VLOOKUP(L67,INDIRECT($L$2),3,0)*INDIRECT($K$1),3),ROUND(VLOOKUP(L67,INDIRECT($L$2),3,0),3))</f>
        <v>0.75600000000000001</v>
      </c>
      <c r="O67" s="84" t="str">
        <f t="shared" si="16"/>
        <v>Y</v>
      </c>
      <c r="P67" s="70" t="str">
        <f t="shared" si="18"/>
        <v>25th Year</v>
      </c>
      <c r="Q67" s="119"/>
      <c r="R67" s="65"/>
      <c r="S67" s="84">
        <f t="shared" ca="1" si="19"/>
        <v>0.75600000000000001</v>
      </c>
      <c r="U67" s="3"/>
      <c r="V67" s="3"/>
    </row>
    <row r="69" spans="1:22" x14ac:dyDescent="0.25">
      <c r="L69" s="103" t="s">
        <v>152</v>
      </c>
      <c r="M69" s="105" t="s">
        <v>153</v>
      </c>
      <c r="N69" s="99" t="s">
        <v>154</v>
      </c>
      <c r="P69" s="70" t="s">
        <v>152</v>
      </c>
      <c r="Q69" s="119" t="s">
        <v>153</v>
      </c>
      <c r="S69" s="84" t="s">
        <v>154</v>
      </c>
    </row>
    <row r="70" spans="1:22" s="7" customFormat="1" x14ac:dyDescent="0.25">
      <c r="A70" s="1"/>
      <c r="B70" s="2"/>
      <c r="C70" s="3"/>
      <c r="D70" s="1"/>
      <c r="E70" s="1"/>
      <c r="F70" s="1"/>
      <c r="G70" s="1"/>
      <c r="H70" s="1"/>
      <c r="I70" s="130"/>
      <c r="J70" s="154"/>
      <c r="K70" s="103" t="s">
        <v>141</v>
      </c>
      <c r="L70" s="117" t="s">
        <v>103</v>
      </c>
      <c r="M70" s="118" t="s">
        <v>109</v>
      </c>
      <c r="N70" s="102" cm="1">
        <f t="array" aca="1" ref="N70" ca="1">IF(K70="Y",ROUND(VLOOKUP(L70,INDIRECT($L$2),3,0)*INDIRECT($K$1),3),ROUND(VLOOKUP(L70,INDIRECT($L$2),3,0),3))</f>
        <v>0.9</v>
      </c>
      <c r="O70" s="84" t="str">
        <f t="shared" ref="O70:O74" si="20">K70</f>
        <v>Y</v>
      </c>
      <c r="P70" s="70" t="str">
        <f t="shared" ref="P70:Q73" si="21">L70</f>
        <v>CBTPMS</v>
      </c>
      <c r="Q70" s="119" t="str">
        <f t="shared" si="21"/>
        <v>TL-Painter Miscellaneous-CBT</v>
      </c>
      <c r="R70" s="65"/>
      <c r="S70" s="84">
        <f ca="1">N70</f>
        <v>0.9</v>
      </c>
      <c r="U70" s="3"/>
      <c r="V70" s="3"/>
    </row>
    <row r="71" spans="1:22" s="7" customFormat="1" x14ac:dyDescent="0.25">
      <c r="A71" s="1"/>
      <c r="B71" s="2"/>
      <c r="C71" s="3"/>
      <c r="D71" s="1"/>
      <c r="E71" s="1"/>
      <c r="F71" s="1"/>
      <c r="G71" s="1"/>
      <c r="H71" s="1"/>
      <c r="I71" s="130"/>
      <c r="J71" s="154"/>
      <c r="K71" s="103" t="s">
        <v>141</v>
      </c>
      <c r="L71" s="117" t="s">
        <v>104</v>
      </c>
      <c r="M71" s="118" t="s">
        <v>110</v>
      </c>
      <c r="N71" s="102" cm="1">
        <f t="array" aca="1" ref="N71" ca="1">IF(K71="Y",ROUND(VLOOKUP(L71,INDIRECT($L$2),3,0)*INDIRECT($K$1),3),ROUND(VLOOKUP(L71,INDIRECT($L$2),3,0),3))</f>
        <v>0.9</v>
      </c>
      <c r="O71" s="84" t="str">
        <f t="shared" si="20"/>
        <v>Y</v>
      </c>
      <c r="P71" s="70" t="str">
        <f t="shared" si="21"/>
        <v>CBTSPP</v>
      </c>
      <c r="Q71" s="119" t="str">
        <f t="shared" si="21"/>
        <v>TL-Spray Painting-CBT</v>
      </c>
      <c r="R71" s="65"/>
      <c r="S71" s="84">
        <f ca="1">N71</f>
        <v>0.9</v>
      </c>
      <c r="U71" s="3"/>
      <c r="V71" s="3"/>
    </row>
    <row r="72" spans="1:22" s="7" customFormat="1" x14ac:dyDescent="0.25">
      <c r="A72" s="1"/>
      <c r="B72" s="2"/>
      <c r="C72" s="3"/>
      <c r="D72" s="1"/>
      <c r="E72" s="1"/>
      <c r="F72" s="1"/>
      <c r="G72" s="1"/>
      <c r="H72" s="1"/>
      <c r="I72" s="130"/>
      <c r="J72" s="154"/>
      <c r="K72" s="103" t="s">
        <v>141</v>
      </c>
      <c r="L72" s="117" t="s">
        <v>105</v>
      </c>
      <c r="M72" s="118" t="s">
        <v>111</v>
      </c>
      <c r="N72" s="102" cm="1">
        <f t="array" aca="1" ref="N72" ca="1">IF(K72="Y",ROUND(VLOOKUP(L72,INDIRECT($L$2),3,0)*INDIRECT($K$1),3),ROUND(VLOOKUP(L72,INDIRECT($L$2),3,0),3))</f>
        <v>0.78</v>
      </c>
      <c r="O72" s="84" t="str">
        <f t="shared" si="20"/>
        <v>Y</v>
      </c>
      <c r="P72" s="70" t="str">
        <f t="shared" si="21"/>
        <v>CBTSWS</v>
      </c>
      <c r="Q72" s="119" t="str">
        <f t="shared" si="21"/>
        <v>TL-Swing Stage Premium-CBT</v>
      </c>
      <c r="R72" s="65"/>
      <c r="S72" s="84">
        <f ca="1">N72</f>
        <v>0.78</v>
      </c>
      <c r="U72" s="3"/>
      <c r="V72" s="3"/>
    </row>
    <row r="73" spans="1:22" s="7" customFormat="1" x14ac:dyDescent="0.25">
      <c r="A73" s="1"/>
      <c r="B73" s="2"/>
      <c r="C73" s="3"/>
      <c r="D73" s="1"/>
      <c r="E73" s="1"/>
      <c r="F73" s="1"/>
      <c r="G73" s="1"/>
      <c r="H73" s="1"/>
      <c r="I73" s="130"/>
      <c r="J73" s="154"/>
      <c r="K73" s="103" t="s">
        <v>141</v>
      </c>
      <c r="L73" s="117" t="s">
        <v>106</v>
      </c>
      <c r="M73" s="118" t="s">
        <v>112</v>
      </c>
      <c r="N73" s="102" cm="1">
        <f t="array" aca="1" ref="N73" ca="1">IF(K73="Y",ROUND(VLOOKUP(L73,INDIRECT($L$2),3,0)*INDIRECT($K$1),3),ROUND(VLOOKUP(L73,INDIRECT($L$2),3,0),3))</f>
        <v>0.30099999999999999</v>
      </c>
      <c r="O73" s="84" t="str">
        <f t="shared" si="20"/>
        <v>Y</v>
      </c>
      <c r="P73" s="70" t="str">
        <f t="shared" si="21"/>
        <v>CBTTRM</v>
      </c>
      <c r="Q73" s="119" t="str">
        <f t="shared" si="21"/>
        <v>TL-Treated Materials Prem-CBT</v>
      </c>
      <c r="R73" s="65"/>
      <c r="S73" s="84">
        <f ca="1">N73</f>
        <v>0.30099999999999999</v>
      </c>
      <c r="U73" s="3"/>
      <c r="V73" s="3"/>
    </row>
    <row r="74" spans="1:22" s="7" customFormat="1" x14ac:dyDescent="0.25">
      <c r="A74" s="1"/>
      <c r="B74" s="2"/>
      <c r="C74" s="3"/>
      <c r="D74" s="1"/>
      <c r="E74" s="1"/>
      <c r="F74" s="1"/>
      <c r="G74" s="1"/>
      <c r="H74" s="1"/>
      <c r="I74" s="130"/>
      <c r="J74"/>
      <c r="K74" s="103" t="s">
        <v>13</v>
      </c>
      <c r="L74" s="112" t="s">
        <v>143</v>
      </c>
      <c r="M74" s="113" t="s">
        <v>142</v>
      </c>
      <c r="N74" s="141">
        <v>0.1875</v>
      </c>
      <c r="O74" s="84" t="str">
        <f t="shared" si="20"/>
        <v>N</v>
      </c>
      <c r="P74" s="70" t="s">
        <v>143</v>
      </c>
      <c r="Q74" s="119" t="s">
        <v>142</v>
      </c>
      <c r="R74" s="65"/>
      <c r="S74" s="138">
        <v>0.1875</v>
      </c>
      <c r="U74" s="3"/>
      <c r="V74" s="3"/>
    </row>
    <row r="75" spans="1:22" s="7" customFormat="1" x14ac:dyDescent="0.25">
      <c r="A75" s="1"/>
      <c r="B75" s="2"/>
      <c r="C75" s="3"/>
      <c r="D75" s="1"/>
      <c r="E75" s="1"/>
      <c r="F75" s="1"/>
      <c r="G75" s="1"/>
      <c r="H75" s="1"/>
      <c r="I75" s="130"/>
      <c r="J75"/>
      <c r="K75" s="103"/>
      <c r="L75" s="103"/>
      <c r="M75" s="155" t="s">
        <v>144</v>
      </c>
      <c r="N75" s="151">
        <v>2.33</v>
      </c>
      <c r="O75" s="78"/>
      <c r="P75" s="70"/>
      <c r="Q75" s="119" t="str">
        <f>M75</f>
        <v>Twin City Pipe Trades Pension Trust</v>
      </c>
      <c r="R75" s="65"/>
      <c r="S75" s="84">
        <v>2.33</v>
      </c>
      <c r="U75" s="3"/>
      <c r="V75" s="3"/>
    </row>
    <row r="76" spans="1:22" s="7" customFormat="1" x14ac:dyDescent="0.25">
      <c r="A76" s="1"/>
      <c r="B76" s="2"/>
      <c r="C76" s="3"/>
      <c r="D76" s="1"/>
      <c r="E76" s="1"/>
      <c r="F76" s="1"/>
      <c r="G76" s="1"/>
      <c r="H76" s="1"/>
      <c r="I76" s="130"/>
      <c r="J76"/>
      <c r="K76" s="103"/>
      <c r="L76" s="103"/>
      <c r="M76" s="167"/>
      <c r="N76" s="168"/>
      <c r="O76" s="65"/>
      <c r="P76" s="70"/>
      <c r="Q76" s="119" t="str">
        <f>M77</f>
        <v>hard coded</v>
      </c>
      <c r="R76" s="65"/>
      <c r="S76" s="84"/>
    </row>
    <row r="77" spans="1:22" s="7" customFormat="1" x14ac:dyDescent="0.25">
      <c r="A77" s="1"/>
      <c r="B77" s="2"/>
      <c r="C77" s="3"/>
      <c r="D77" s="1"/>
      <c r="E77" s="1"/>
      <c r="F77" s="1"/>
      <c r="G77" s="1"/>
      <c r="H77" s="1"/>
      <c r="I77" s="130"/>
      <c r="J77"/>
      <c r="K77" s="103"/>
      <c r="L77" s="103"/>
      <c r="M77" s="156" t="s">
        <v>208</v>
      </c>
      <c r="N77" s="157"/>
      <c r="O77" s="65"/>
      <c r="P77" s="70"/>
      <c r="Q77" s="119"/>
      <c r="R77" s="65"/>
      <c r="S77" s="84"/>
    </row>
    <row r="78" spans="1:22" s="7" customFormat="1" x14ac:dyDescent="0.25">
      <c r="A78" s="1"/>
      <c r="B78" s="2"/>
      <c r="C78" s="3"/>
      <c r="D78" s="1"/>
      <c r="E78" s="1"/>
      <c r="F78" s="1"/>
      <c r="G78" s="1"/>
      <c r="H78" s="1"/>
      <c r="I78" s="130"/>
      <c r="J78"/>
      <c r="K78" s="103"/>
      <c r="L78" s="103"/>
      <c r="M78" s="105"/>
      <c r="N78" s="99"/>
      <c r="O78" s="65"/>
      <c r="P78" s="70"/>
      <c r="Q78" s="119"/>
      <c r="R78" s="65"/>
      <c r="S78" s="84"/>
    </row>
    <row r="79" spans="1:22" s="7" customFormat="1" x14ac:dyDescent="0.25">
      <c r="A79" s="1"/>
      <c r="B79" s="2"/>
      <c r="C79" s="3"/>
      <c r="D79" s="1"/>
      <c r="E79" s="1"/>
      <c r="F79" s="1"/>
      <c r="G79" s="1"/>
      <c r="H79" s="1"/>
      <c r="I79" s="130"/>
      <c r="J79"/>
      <c r="K79" s="103"/>
      <c r="L79" s="103"/>
      <c r="M79" s="105"/>
      <c r="N79" s="99"/>
      <c r="O79" s="65"/>
      <c r="P79" s="70"/>
      <c r="Q79" s="119"/>
      <c r="R79" s="65"/>
      <c r="S79" s="84"/>
    </row>
    <row r="80" spans="1:22" s="7" customFormat="1" x14ac:dyDescent="0.25">
      <c r="A80" s="1"/>
      <c r="B80" s="2"/>
      <c r="C80" s="3"/>
      <c r="D80" s="1"/>
      <c r="E80" s="1"/>
      <c r="F80" s="1"/>
      <c r="G80" s="1"/>
      <c r="H80" s="1"/>
      <c r="I80" s="130"/>
      <c r="J80"/>
      <c r="K80" s="103"/>
      <c r="L80" s="103"/>
      <c r="M80" s="105"/>
      <c r="N80" s="99"/>
      <c r="O80" s="65"/>
      <c r="P80" s="70"/>
      <c r="Q80" s="119"/>
      <c r="R80" s="65"/>
      <c r="S80" s="84"/>
    </row>
    <row r="81" spans="1:19" s="7" customFormat="1" x14ac:dyDescent="0.25">
      <c r="A81" s="1"/>
      <c r="B81" s="2"/>
      <c r="C81" s="3"/>
      <c r="D81" s="1"/>
      <c r="E81" s="1"/>
      <c r="F81" s="1"/>
      <c r="G81" s="1"/>
      <c r="H81" s="1"/>
      <c r="I81" s="130"/>
      <c r="J81"/>
      <c r="K81" s="103"/>
      <c r="L81" s="103"/>
      <c r="M81" s="105"/>
      <c r="N81" s="99"/>
      <c r="O81" s="65"/>
      <c r="P81" s="70"/>
      <c r="Q81" s="119"/>
      <c r="R81" s="65"/>
      <c r="S81" s="84"/>
    </row>
    <row r="82" spans="1:19" s="7" customFormat="1" x14ac:dyDescent="0.25">
      <c r="A82" s="1"/>
      <c r="B82" s="2"/>
      <c r="C82" s="3"/>
      <c r="D82" s="1"/>
      <c r="E82" s="1"/>
      <c r="F82" s="1"/>
      <c r="G82" s="1"/>
      <c r="H82" s="1"/>
      <c r="I82" s="130"/>
      <c r="J82"/>
      <c r="K82" s="103"/>
      <c r="L82" s="103"/>
      <c r="M82" s="105"/>
      <c r="N82" s="99"/>
      <c r="O82" s="65"/>
      <c r="P82" s="70"/>
      <c r="Q82" s="119"/>
      <c r="R82" s="65"/>
      <c r="S82" s="84"/>
    </row>
    <row r="83" spans="1:19" s="7" customFormat="1" x14ac:dyDescent="0.25">
      <c r="A83" s="1"/>
      <c r="B83" s="2"/>
      <c r="C83" s="3"/>
      <c r="D83" s="1"/>
      <c r="E83" s="1"/>
      <c r="F83" s="1"/>
      <c r="G83" s="1"/>
      <c r="H83" s="1"/>
      <c r="I83" s="130"/>
      <c r="J83"/>
      <c r="K83" s="103"/>
      <c r="L83" s="103"/>
      <c r="M83" s="105"/>
      <c r="N83" s="99"/>
      <c r="O83" s="65"/>
      <c r="P83" s="70"/>
      <c r="Q83" s="119"/>
      <c r="R83" s="65"/>
      <c r="S83" s="84"/>
    </row>
    <row r="84" spans="1:19" s="7" customFormat="1" x14ac:dyDescent="0.25">
      <c r="A84" s="1"/>
      <c r="B84" s="2"/>
      <c r="C84" s="3"/>
      <c r="D84" s="1"/>
      <c r="E84" s="1"/>
      <c r="F84" s="1"/>
      <c r="G84" s="1"/>
      <c r="H84" s="1"/>
      <c r="I84" s="130"/>
      <c r="J84"/>
      <c r="K84" s="103"/>
      <c r="L84" s="103"/>
      <c r="M84" s="105"/>
      <c r="N84" s="99"/>
      <c r="O84" s="65"/>
      <c r="P84" s="70"/>
      <c r="Q84" s="119"/>
      <c r="R84" s="65"/>
      <c r="S84" s="84"/>
    </row>
    <row r="85" spans="1:19" s="7" customFormat="1" x14ac:dyDescent="0.25">
      <c r="A85" s="1"/>
      <c r="B85" s="2"/>
      <c r="C85" s="3"/>
      <c r="D85" s="1"/>
      <c r="E85" s="1"/>
      <c r="F85" s="1"/>
      <c r="G85" s="1"/>
      <c r="H85" s="1"/>
      <c r="I85" s="130"/>
      <c r="J85"/>
      <c r="K85" s="103"/>
      <c r="L85" s="103"/>
      <c r="M85" s="105"/>
      <c r="N85" s="99"/>
      <c r="O85" s="65"/>
      <c r="P85" s="70"/>
      <c r="Q85" s="119"/>
      <c r="R85" s="65"/>
      <c r="S85" s="84"/>
    </row>
    <row r="86" spans="1:19" s="7" customFormat="1" x14ac:dyDescent="0.25">
      <c r="A86" s="1"/>
      <c r="B86" s="2"/>
      <c r="C86" s="3"/>
      <c r="D86" s="1"/>
      <c r="E86" s="1"/>
      <c r="F86" s="1"/>
      <c r="G86" s="1"/>
      <c r="H86" s="1"/>
      <c r="I86" s="130"/>
      <c r="J86"/>
      <c r="K86" s="103"/>
      <c r="L86" s="103"/>
      <c r="M86" s="105"/>
      <c r="N86" s="99"/>
      <c r="O86" s="65"/>
      <c r="P86" s="70"/>
      <c r="Q86" s="119"/>
      <c r="R86" s="65"/>
      <c r="S86" s="84"/>
    </row>
    <row r="87" spans="1:19" s="7" customFormat="1" x14ac:dyDescent="0.25">
      <c r="A87" s="1"/>
      <c r="B87" s="2"/>
      <c r="C87" s="3"/>
      <c r="D87" s="1"/>
      <c r="E87" s="1"/>
      <c r="F87" s="1"/>
      <c r="G87" s="1"/>
      <c r="H87" s="1"/>
      <c r="I87" s="130"/>
      <c r="J87"/>
      <c r="K87" s="103"/>
      <c r="L87" s="103"/>
      <c r="M87" s="105"/>
      <c r="N87" s="99"/>
      <c r="O87" s="65"/>
      <c r="P87" s="70"/>
      <c r="Q87" s="119"/>
      <c r="R87" s="65"/>
      <c r="S87" s="84"/>
    </row>
    <row r="88" spans="1:19" s="7" customFormat="1" x14ac:dyDescent="0.25">
      <c r="A88" s="1"/>
      <c r="B88" s="2"/>
      <c r="C88" s="3"/>
      <c r="D88" s="1"/>
      <c r="E88" s="1"/>
      <c r="F88" s="1"/>
      <c r="G88" s="1"/>
      <c r="H88" s="1"/>
      <c r="I88" s="130"/>
      <c r="J88"/>
      <c r="K88" s="103"/>
      <c r="L88" s="103"/>
      <c r="M88" s="105"/>
      <c r="N88" s="99"/>
      <c r="O88" s="65"/>
      <c r="P88" s="70"/>
      <c r="Q88" s="119"/>
      <c r="R88" s="65"/>
      <c r="S88" s="84"/>
    </row>
    <row r="89" spans="1:19" s="7" customFormat="1" x14ac:dyDescent="0.25">
      <c r="A89" s="1"/>
      <c r="B89" s="2"/>
      <c r="C89" s="3"/>
      <c r="D89" s="1"/>
      <c r="E89" s="1"/>
      <c r="F89" s="1"/>
      <c r="G89" s="1"/>
      <c r="H89" s="1"/>
      <c r="I89" s="130"/>
      <c r="J89"/>
      <c r="K89" s="103"/>
      <c r="L89" s="103"/>
      <c r="M89" s="105"/>
      <c r="N89" s="99"/>
      <c r="O89" s="65"/>
      <c r="P89" s="70"/>
      <c r="Q89" s="119"/>
      <c r="R89" s="65"/>
      <c r="S89" s="84"/>
    </row>
    <row r="90" spans="1:19" s="7" customFormat="1" x14ac:dyDescent="0.25">
      <c r="A90" s="1"/>
      <c r="B90" s="2"/>
      <c r="C90" s="3"/>
      <c r="D90" s="1"/>
      <c r="E90" s="1"/>
      <c r="F90" s="1"/>
      <c r="G90" s="1"/>
      <c r="H90" s="1"/>
      <c r="I90" s="130"/>
      <c r="J90"/>
      <c r="K90" s="103"/>
      <c r="L90" s="103"/>
      <c r="M90" s="105"/>
      <c r="N90" s="99"/>
      <c r="O90" s="65"/>
      <c r="P90" s="70"/>
      <c r="Q90" s="119"/>
      <c r="R90" s="65"/>
      <c r="S90" s="84"/>
    </row>
    <row r="91" spans="1:19" s="7" customFormat="1" x14ac:dyDescent="0.25">
      <c r="A91" s="1"/>
      <c r="B91" s="2"/>
      <c r="C91" s="3"/>
      <c r="D91" s="1"/>
      <c r="E91" s="1"/>
      <c r="F91" s="1"/>
      <c r="G91" s="1"/>
      <c r="H91" s="1"/>
      <c r="I91" s="130"/>
      <c r="J91"/>
      <c r="K91" s="103"/>
      <c r="L91" s="103"/>
      <c r="M91" s="105"/>
      <c r="N91" s="99"/>
      <c r="O91" s="65"/>
      <c r="P91" s="70"/>
      <c r="Q91" s="119"/>
      <c r="R91" s="65"/>
      <c r="S91" s="84"/>
    </row>
    <row r="92" spans="1:19" s="7" customFormat="1" x14ac:dyDescent="0.25">
      <c r="A92" s="1"/>
      <c r="B92" s="2"/>
      <c r="C92" s="3"/>
      <c r="D92" s="1"/>
      <c r="E92" s="1"/>
      <c r="F92" s="1"/>
      <c r="G92" s="1"/>
      <c r="H92" s="1"/>
      <c r="I92" s="130"/>
      <c r="J92"/>
      <c r="K92" s="103"/>
      <c r="L92" s="103"/>
      <c r="M92" s="105"/>
      <c r="N92" s="99"/>
      <c r="O92" s="65"/>
      <c r="P92" s="70"/>
      <c r="Q92" s="119"/>
      <c r="R92" s="65"/>
      <c r="S92" s="84"/>
    </row>
    <row r="93" spans="1:19" s="7" customFormat="1" x14ac:dyDescent="0.25">
      <c r="A93" s="1"/>
      <c r="B93" s="2"/>
      <c r="C93" s="3"/>
      <c r="D93" s="1"/>
      <c r="E93" s="1"/>
      <c r="F93" s="1"/>
      <c r="G93" s="1"/>
      <c r="H93" s="1"/>
      <c r="I93" s="130"/>
      <c r="J93"/>
      <c r="K93" s="103"/>
      <c r="L93" s="103"/>
      <c r="M93" s="105"/>
      <c r="N93" s="99"/>
      <c r="O93" s="65"/>
      <c r="P93" s="70"/>
      <c r="Q93" s="119"/>
      <c r="R93" s="65"/>
      <c r="S93" s="84"/>
    </row>
    <row r="94" spans="1:19" s="7" customFormat="1" x14ac:dyDescent="0.25">
      <c r="A94" s="1"/>
      <c r="B94" s="2"/>
      <c r="C94" s="3"/>
      <c r="D94" s="1"/>
      <c r="E94" s="1"/>
      <c r="F94" s="1"/>
      <c r="G94" s="1"/>
      <c r="H94" s="1"/>
      <c r="I94" s="130"/>
      <c r="J94"/>
      <c r="K94" s="103"/>
      <c r="L94" s="103"/>
      <c r="M94" s="105"/>
      <c r="N94" s="99"/>
      <c r="O94" s="65"/>
      <c r="P94" s="70"/>
      <c r="Q94" s="119"/>
      <c r="R94" s="65"/>
      <c r="S94" s="84"/>
    </row>
    <row r="95" spans="1:19" s="7" customFormat="1" x14ac:dyDescent="0.25">
      <c r="A95" s="1"/>
      <c r="B95" s="2"/>
      <c r="C95" s="3"/>
      <c r="D95" s="1"/>
      <c r="E95" s="1"/>
      <c r="F95" s="1"/>
      <c r="G95" s="1"/>
      <c r="H95" s="1"/>
      <c r="I95" s="130"/>
      <c r="J95"/>
      <c r="K95" s="103"/>
      <c r="L95" s="103"/>
      <c r="M95" s="105"/>
      <c r="N95" s="99"/>
      <c r="O95" s="65"/>
      <c r="P95" s="70"/>
      <c r="Q95" s="119"/>
      <c r="R95" s="65"/>
      <c r="S95" s="84"/>
    </row>
    <row r="96" spans="1:19" s="7" customFormat="1" x14ac:dyDescent="0.25">
      <c r="A96" s="1"/>
      <c r="B96" s="2"/>
      <c r="C96" s="3"/>
      <c r="D96" s="1"/>
      <c r="E96" s="1"/>
      <c r="F96" s="1"/>
      <c r="G96" s="1"/>
      <c r="H96" s="1"/>
      <c r="I96" s="130"/>
      <c r="J96"/>
      <c r="K96" s="103"/>
      <c r="L96" s="103"/>
      <c r="M96" s="105"/>
      <c r="N96" s="99"/>
      <c r="O96" s="65"/>
      <c r="P96" s="70"/>
      <c r="Q96" s="119"/>
      <c r="R96" s="65"/>
      <c r="S96" s="84"/>
    </row>
    <row r="97" spans="1:19" s="7" customFormat="1" x14ac:dyDescent="0.25">
      <c r="A97" s="1"/>
      <c r="B97" s="2"/>
      <c r="C97" s="3"/>
      <c r="D97" s="1"/>
      <c r="E97" s="1"/>
      <c r="F97" s="1"/>
      <c r="G97" s="1"/>
      <c r="H97" s="1"/>
      <c r="I97" s="130"/>
      <c r="J97"/>
      <c r="K97" s="103"/>
      <c r="L97" s="103"/>
      <c r="M97" s="105"/>
      <c r="N97" s="99"/>
      <c r="O97" s="65"/>
      <c r="P97" s="70"/>
      <c r="Q97" s="119"/>
      <c r="R97" s="65"/>
      <c r="S97" s="84"/>
    </row>
    <row r="98" spans="1:19" s="7" customFormat="1" x14ac:dyDescent="0.25">
      <c r="A98" s="1"/>
      <c r="B98" s="2"/>
      <c r="C98" s="3"/>
      <c r="D98" s="1"/>
      <c r="E98" s="1"/>
      <c r="F98" s="1"/>
      <c r="G98" s="1"/>
      <c r="H98" s="1"/>
      <c r="I98" s="130"/>
      <c r="J98"/>
      <c r="K98" s="103"/>
      <c r="L98" s="103"/>
      <c r="M98" s="105"/>
      <c r="N98" s="99"/>
      <c r="O98" s="65"/>
      <c r="P98" s="70"/>
      <c r="Q98" s="119"/>
      <c r="R98" s="65"/>
      <c r="S98" s="84"/>
    </row>
    <row r="99" spans="1:19" s="7" customFormat="1" x14ac:dyDescent="0.25">
      <c r="A99" s="1"/>
      <c r="B99" s="2"/>
      <c r="C99" s="3"/>
      <c r="D99" s="1"/>
      <c r="E99" s="1"/>
      <c r="F99" s="1"/>
      <c r="G99" s="1"/>
      <c r="H99" s="1"/>
      <c r="I99" s="130"/>
      <c r="J99"/>
      <c r="K99" s="103"/>
      <c r="L99" s="103"/>
      <c r="M99" s="105"/>
      <c r="N99" s="99"/>
      <c r="O99" s="65"/>
      <c r="P99" s="70"/>
      <c r="Q99" s="119"/>
      <c r="R99" s="65"/>
      <c r="S99" s="84"/>
    </row>
    <row r="100" spans="1:19" s="7" customFormat="1" x14ac:dyDescent="0.25">
      <c r="A100" s="1"/>
      <c r="B100" s="2"/>
      <c r="C100" s="3"/>
      <c r="D100" s="1"/>
      <c r="E100" s="1"/>
      <c r="F100" s="1"/>
      <c r="G100" s="1"/>
      <c r="H100" s="1"/>
      <c r="I100" s="130"/>
      <c r="J100"/>
      <c r="K100" s="103"/>
      <c r="L100" s="103"/>
      <c r="M100" s="105"/>
      <c r="N100" s="99"/>
      <c r="O100" s="65"/>
      <c r="P100" s="70"/>
      <c r="Q100" s="119"/>
      <c r="R100" s="65"/>
      <c r="S100" s="84"/>
    </row>
    <row r="101" spans="1:19" s="7" customFormat="1" x14ac:dyDescent="0.25">
      <c r="A101" s="1"/>
      <c r="B101" s="2"/>
      <c r="C101" s="3"/>
      <c r="D101" s="1"/>
      <c r="E101" s="1"/>
      <c r="F101" s="1"/>
      <c r="G101" s="1"/>
      <c r="H101" s="1"/>
      <c r="I101" s="130"/>
      <c r="J101"/>
      <c r="K101" s="103"/>
      <c r="L101" s="103"/>
      <c r="M101" s="105"/>
      <c r="N101" s="99"/>
      <c r="O101" s="65"/>
      <c r="P101" s="70"/>
      <c r="Q101" s="119"/>
      <c r="R101" s="65"/>
      <c r="S101" s="84"/>
    </row>
    <row r="102" spans="1:19" s="7" customFormat="1" x14ac:dyDescent="0.25">
      <c r="A102" s="1"/>
      <c r="B102" s="2"/>
      <c r="C102" s="3"/>
      <c r="D102" s="1"/>
      <c r="E102" s="1"/>
      <c r="F102" s="1"/>
      <c r="G102" s="1"/>
      <c r="H102" s="1"/>
      <c r="I102" s="130"/>
      <c r="J102"/>
      <c r="K102" s="103"/>
      <c r="L102" s="103"/>
      <c r="M102" s="105"/>
      <c r="N102" s="99"/>
      <c r="O102" s="65"/>
      <c r="P102" s="70"/>
      <c r="Q102" s="119"/>
      <c r="R102" s="65"/>
      <c r="S102" s="84"/>
    </row>
    <row r="103" spans="1:19" s="7" customFormat="1" x14ac:dyDescent="0.25">
      <c r="A103" s="1"/>
      <c r="B103" s="2"/>
      <c r="C103" s="3"/>
      <c r="D103" s="1"/>
      <c r="E103" s="1"/>
      <c r="F103" s="1"/>
      <c r="G103" s="1"/>
      <c r="H103" s="1"/>
      <c r="I103" s="130"/>
      <c r="J103"/>
      <c r="K103" s="103"/>
      <c r="L103" s="103"/>
      <c r="M103" s="105"/>
      <c r="N103" s="99"/>
      <c r="O103" s="65"/>
      <c r="P103" s="70"/>
      <c r="Q103" s="119"/>
      <c r="R103" s="65"/>
      <c r="S103" s="84"/>
    </row>
    <row r="104" spans="1:19" s="7" customFormat="1" x14ac:dyDescent="0.25">
      <c r="A104" s="1"/>
      <c r="B104" s="2"/>
      <c r="C104" s="3"/>
      <c r="D104" s="1"/>
      <c r="E104" s="1"/>
      <c r="F104" s="1"/>
      <c r="G104" s="1"/>
      <c r="H104" s="1"/>
      <c r="I104" s="130"/>
      <c r="J104"/>
      <c r="K104" s="103"/>
      <c r="L104" s="103"/>
      <c r="M104" s="105"/>
      <c r="N104" s="99"/>
      <c r="O104" s="65"/>
      <c r="P104" s="70"/>
      <c r="Q104" s="119"/>
      <c r="R104" s="65"/>
      <c r="S104" s="84"/>
    </row>
    <row r="105" spans="1:19" s="7" customFormat="1" x14ac:dyDescent="0.25">
      <c r="A105" s="1"/>
      <c r="B105" s="2"/>
      <c r="C105" s="3"/>
      <c r="D105" s="1"/>
      <c r="E105" s="1"/>
      <c r="F105" s="1"/>
      <c r="G105" s="1"/>
      <c r="H105" s="1"/>
      <c r="I105" s="130"/>
      <c r="J105"/>
      <c r="K105" s="103"/>
      <c r="L105" s="103"/>
      <c r="M105" s="105"/>
      <c r="N105" s="99"/>
      <c r="O105" s="65"/>
      <c r="P105" s="70"/>
      <c r="Q105" s="119"/>
      <c r="R105" s="65"/>
      <c r="S105" s="84"/>
    </row>
    <row r="106" spans="1:19" s="7" customFormat="1" x14ac:dyDescent="0.25">
      <c r="A106" s="1"/>
      <c r="B106" s="2"/>
      <c r="C106" s="3"/>
      <c r="D106" s="1"/>
      <c r="E106" s="1"/>
      <c r="F106" s="1"/>
      <c r="G106" s="1"/>
      <c r="H106" s="1"/>
      <c r="I106" s="130"/>
      <c r="J106"/>
      <c r="K106" s="103"/>
      <c r="L106" s="103"/>
      <c r="M106" s="105"/>
      <c r="N106" s="99"/>
      <c r="O106" s="65"/>
      <c r="P106" s="70"/>
      <c r="Q106" s="119"/>
      <c r="R106" s="65"/>
      <c r="S106" s="84"/>
    </row>
    <row r="107" spans="1:19" s="7" customFormat="1" x14ac:dyDescent="0.25">
      <c r="A107" s="1"/>
      <c r="B107" s="2"/>
      <c r="C107" s="3"/>
      <c r="D107" s="1"/>
      <c r="E107" s="1"/>
      <c r="F107" s="1"/>
      <c r="G107" s="1"/>
      <c r="H107" s="1"/>
      <c r="I107" s="130"/>
      <c r="J107"/>
      <c r="K107" s="103"/>
      <c r="L107" s="103"/>
      <c r="M107" s="105"/>
      <c r="N107" s="99"/>
      <c r="O107" s="65"/>
      <c r="P107" s="70"/>
      <c r="Q107" s="119"/>
      <c r="R107" s="65"/>
      <c r="S107" s="84"/>
    </row>
    <row r="108" spans="1:19" s="7" customFormat="1" x14ac:dyDescent="0.25">
      <c r="A108" s="1"/>
      <c r="B108" s="2"/>
      <c r="C108" s="3"/>
      <c r="D108" s="1"/>
      <c r="E108" s="1"/>
      <c r="F108" s="1"/>
      <c r="G108" s="1"/>
      <c r="H108" s="1"/>
      <c r="I108" s="130"/>
      <c r="J108"/>
      <c r="K108" s="103"/>
      <c r="L108" s="103"/>
      <c r="M108" s="105"/>
      <c r="N108" s="99"/>
      <c r="O108" s="65"/>
      <c r="P108" s="70"/>
      <c r="Q108" s="119"/>
      <c r="R108" s="65"/>
      <c r="S108" s="84"/>
    </row>
    <row r="109" spans="1:19" s="7" customFormat="1" x14ac:dyDescent="0.25">
      <c r="A109" s="1"/>
      <c r="B109" s="2"/>
      <c r="C109" s="3"/>
      <c r="D109" s="1"/>
      <c r="E109" s="1"/>
      <c r="F109" s="1"/>
      <c r="G109" s="1"/>
      <c r="H109" s="1"/>
      <c r="I109" s="130"/>
      <c r="J109"/>
      <c r="K109" s="103"/>
      <c r="L109" s="103"/>
      <c r="M109" s="105"/>
      <c r="N109" s="99"/>
      <c r="O109" s="65"/>
      <c r="P109" s="70"/>
      <c r="Q109" s="119"/>
      <c r="R109" s="65"/>
      <c r="S109" s="84"/>
    </row>
    <row r="110" spans="1:19" s="7" customFormat="1" x14ac:dyDescent="0.25">
      <c r="A110" s="1"/>
      <c r="B110" s="2"/>
      <c r="C110" s="3"/>
      <c r="D110" s="1"/>
      <c r="E110" s="1"/>
      <c r="F110" s="1"/>
      <c r="G110" s="1"/>
      <c r="H110" s="1"/>
      <c r="I110" s="130"/>
      <c r="J110"/>
      <c r="K110" s="103"/>
      <c r="L110" s="103"/>
      <c r="M110" s="105"/>
      <c r="N110" s="99"/>
      <c r="O110" s="65"/>
      <c r="P110" s="70"/>
      <c r="Q110" s="119"/>
      <c r="R110" s="65"/>
      <c r="S110" s="84"/>
    </row>
    <row r="111" spans="1:19" s="7" customFormat="1" x14ac:dyDescent="0.25">
      <c r="A111" s="1"/>
      <c r="B111" s="2"/>
      <c r="C111" s="3"/>
      <c r="D111" s="1"/>
      <c r="E111" s="1"/>
      <c r="F111" s="1"/>
      <c r="G111" s="1"/>
      <c r="H111" s="1"/>
      <c r="I111" s="130"/>
      <c r="J111"/>
      <c r="K111" s="103"/>
      <c r="L111" s="103"/>
      <c r="M111" s="105"/>
      <c r="N111" s="99"/>
      <c r="O111" s="65"/>
      <c r="P111" s="70"/>
      <c r="Q111" s="119"/>
      <c r="R111" s="65"/>
      <c r="S111" s="84"/>
    </row>
    <row r="112" spans="1:19" s="7" customFormat="1" x14ac:dyDescent="0.25">
      <c r="A112" s="1"/>
      <c r="B112" s="2"/>
      <c r="C112" s="3"/>
      <c r="D112" s="1"/>
      <c r="E112" s="1"/>
      <c r="F112" s="1"/>
      <c r="G112" s="1"/>
      <c r="H112" s="1"/>
      <c r="I112" s="130"/>
      <c r="J112"/>
      <c r="K112" s="103"/>
      <c r="L112" s="103"/>
      <c r="M112" s="105"/>
      <c r="N112" s="99"/>
      <c r="O112" s="65"/>
      <c r="P112" s="70"/>
      <c r="Q112" s="119"/>
      <c r="R112" s="65"/>
      <c r="S112" s="84"/>
    </row>
    <row r="113" spans="1:19" s="7" customFormat="1" x14ac:dyDescent="0.25">
      <c r="A113" s="1"/>
      <c r="B113" s="2"/>
      <c r="C113" s="3"/>
      <c r="D113" s="1"/>
      <c r="E113" s="1"/>
      <c r="F113" s="1"/>
      <c r="G113" s="1"/>
      <c r="H113" s="1"/>
      <c r="I113" s="130"/>
      <c r="J113"/>
      <c r="K113" s="103"/>
      <c r="L113" s="103"/>
      <c r="M113" s="105"/>
      <c r="N113" s="99"/>
      <c r="O113" s="65"/>
      <c r="P113" s="70"/>
      <c r="Q113" s="119"/>
      <c r="R113" s="65"/>
      <c r="S113" s="84"/>
    </row>
    <row r="114" spans="1:19" s="7" customFormat="1" x14ac:dyDescent="0.25">
      <c r="A114" s="1"/>
      <c r="B114" s="2"/>
      <c r="C114" s="3"/>
      <c r="D114" s="1"/>
      <c r="E114" s="1"/>
      <c r="F114" s="1"/>
      <c r="G114" s="1"/>
      <c r="H114" s="1"/>
      <c r="I114" s="130"/>
      <c r="J114"/>
      <c r="K114" s="103"/>
      <c r="L114" s="103"/>
      <c r="M114" s="105"/>
      <c r="N114" s="99"/>
      <c r="O114" s="65"/>
      <c r="P114" s="70"/>
      <c r="Q114" s="119"/>
      <c r="R114" s="65"/>
      <c r="S114" s="84"/>
    </row>
    <row r="115" spans="1:19" s="7" customFormat="1" x14ac:dyDescent="0.25">
      <c r="A115" s="1"/>
      <c r="B115" s="2"/>
      <c r="C115" s="3"/>
      <c r="D115" s="1"/>
      <c r="E115" s="1"/>
      <c r="F115" s="1"/>
      <c r="G115" s="1"/>
      <c r="H115" s="1"/>
      <c r="I115" s="130"/>
      <c r="J115"/>
      <c r="K115" s="103"/>
      <c r="L115" s="103"/>
      <c r="M115" s="105"/>
      <c r="N115" s="99"/>
      <c r="O115" s="65"/>
      <c r="P115" s="70"/>
      <c r="Q115" s="119"/>
      <c r="R115" s="65"/>
      <c r="S115" s="84"/>
    </row>
    <row r="116" spans="1:19" s="7" customFormat="1" x14ac:dyDescent="0.25">
      <c r="A116" s="1"/>
      <c r="B116" s="2"/>
      <c r="C116" s="3"/>
      <c r="D116" s="1"/>
      <c r="E116" s="1"/>
      <c r="F116" s="1"/>
      <c r="G116" s="1"/>
      <c r="H116" s="1"/>
      <c r="I116" s="130"/>
      <c r="J116"/>
      <c r="K116" s="103"/>
      <c r="L116" s="103"/>
      <c r="M116" s="105"/>
      <c r="N116" s="99"/>
      <c r="O116" s="65"/>
      <c r="P116" s="70"/>
      <c r="Q116" s="119"/>
      <c r="R116" s="65"/>
      <c r="S116" s="84"/>
    </row>
    <row r="117" spans="1:19" s="7" customFormat="1" x14ac:dyDescent="0.25">
      <c r="A117" s="1"/>
      <c r="B117" s="2"/>
      <c r="C117" s="3"/>
      <c r="D117" s="1"/>
      <c r="E117" s="1"/>
      <c r="F117" s="1"/>
      <c r="G117" s="1"/>
      <c r="H117" s="1"/>
      <c r="I117" s="130"/>
      <c r="J117"/>
      <c r="K117" s="103"/>
      <c r="L117" s="103"/>
      <c r="M117" s="105"/>
      <c r="N117" s="99"/>
      <c r="O117" s="65"/>
      <c r="P117" s="70"/>
      <c r="Q117" s="119"/>
      <c r="R117" s="65"/>
      <c r="S117" s="84"/>
    </row>
    <row r="118" spans="1:19" s="7" customFormat="1" x14ac:dyDescent="0.25">
      <c r="A118" s="1"/>
      <c r="B118" s="2"/>
      <c r="C118" s="3"/>
      <c r="D118" s="1"/>
      <c r="E118" s="1"/>
      <c r="F118" s="1"/>
      <c r="G118" s="1"/>
      <c r="H118" s="1"/>
      <c r="I118" s="130"/>
      <c r="J118"/>
      <c r="K118" s="103"/>
      <c r="L118" s="103"/>
      <c r="M118" s="105"/>
      <c r="N118" s="99"/>
      <c r="O118" s="65"/>
      <c r="P118" s="70"/>
      <c r="Q118" s="119"/>
      <c r="R118" s="65"/>
      <c r="S118" s="84"/>
    </row>
    <row r="119" spans="1:19" s="7" customFormat="1" x14ac:dyDescent="0.25">
      <c r="A119" s="1"/>
      <c r="B119" s="2"/>
      <c r="C119" s="3"/>
      <c r="D119" s="1"/>
      <c r="E119" s="1"/>
      <c r="F119" s="1"/>
      <c r="G119" s="1"/>
      <c r="H119" s="1"/>
      <c r="I119" s="130"/>
      <c r="J119"/>
      <c r="K119" s="103"/>
      <c r="L119" s="103"/>
      <c r="M119" s="105"/>
      <c r="N119" s="99"/>
      <c r="O119" s="65"/>
      <c r="P119" s="70"/>
      <c r="Q119" s="119"/>
      <c r="R119" s="65"/>
      <c r="S119" s="84"/>
    </row>
    <row r="120" spans="1:19" s="7" customFormat="1" x14ac:dyDescent="0.25">
      <c r="A120" s="1"/>
      <c r="B120" s="2"/>
      <c r="C120" s="3"/>
      <c r="D120" s="1"/>
      <c r="E120" s="1"/>
      <c r="F120" s="1"/>
      <c r="G120" s="1"/>
      <c r="H120" s="1"/>
      <c r="I120" s="130"/>
      <c r="J120"/>
      <c r="K120" s="103"/>
      <c r="L120" s="103"/>
      <c r="M120" s="105"/>
      <c r="N120" s="99"/>
      <c r="O120" s="65"/>
      <c r="P120" s="70"/>
      <c r="Q120" s="119"/>
      <c r="R120" s="65"/>
      <c r="S120" s="84"/>
    </row>
    <row r="121" spans="1:19" s="7" customFormat="1" x14ac:dyDescent="0.25">
      <c r="A121" s="1"/>
      <c r="B121" s="2"/>
      <c r="C121" s="3"/>
      <c r="D121" s="1"/>
      <c r="E121" s="1"/>
      <c r="F121" s="1"/>
      <c r="G121" s="1"/>
      <c r="H121" s="1"/>
      <c r="I121" s="130"/>
      <c r="J121"/>
      <c r="K121" s="103"/>
      <c r="L121" s="103"/>
      <c r="M121" s="105"/>
      <c r="N121" s="99"/>
      <c r="O121" s="65"/>
      <c r="P121" s="70"/>
      <c r="Q121" s="119"/>
      <c r="R121" s="65"/>
      <c r="S121" s="84"/>
    </row>
    <row r="122" spans="1:19" s="7" customFormat="1" x14ac:dyDescent="0.25">
      <c r="A122" s="1"/>
      <c r="B122" s="2"/>
      <c r="C122" s="3"/>
      <c r="D122" s="1"/>
      <c r="E122" s="1"/>
      <c r="F122" s="1"/>
      <c r="G122" s="1"/>
      <c r="H122" s="1"/>
      <c r="I122" s="130"/>
      <c r="J122"/>
      <c r="K122" s="103"/>
      <c r="L122" s="103"/>
      <c r="M122" s="105"/>
      <c r="N122" s="99"/>
      <c r="O122" s="65"/>
      <c r="P122" s="70"/>
      <c r="Q122" s="119"/>
      <c r="R122" s="65"/>
      <c r="S122" s="84"/>
    </row>
    <row r="123" spans="1:19" s="7" customFormat="1" x14ac:dyDescent="0.25">
      <c r="A123" s="1"/>
      <c r="B123" s="2"/>
      <c r="C123" s="3"/>
      <c r="D123" s="1"/>
      <c r="E123" s="1"/>
      <c r="F123" s="1"/>
      <c r="G123" s="1"/>
      <c r="H123" s="1"/>
      <c r="I123" s="130"/>
      <c r="J123"/>
      <c r="K123" s="103"/>
      <c r="L123" s="103"/>
      <c r="M123" s="105"/>
      <c r="N123" s="99"/>
      <c r="O123" s="65"/>
      <c r="P123" s="70"/>
      <c r="Q123" s="119"/>
      <c r="R123" s="65"/>
      <c r="S123" s="84"/>
    </row>
    <row r="124" spans="1:19" s="7" customFormat="1" x14ac:dyDescent="0.25">
      <c r="A124" s="1"/>
      <c r="B124" s="2"/>
      <c r="C124" s="3"/>
      <c r="D124" s="1"/>
      <c r="E124" s="1"/>
      <c r="F124" s="1"/>
      <c r="G124" s="1"/>
      <c r="H124" s="1"/>
      <c r="I124" s="130"/>
      <c r="J124"/>
      <c r="K124" s="103"/>
      <c r="L124" s="103"/>
      <c r="M124" s="105"/>
      <c r="N124" s="99"/>
      <c r="O124" s="65"/>
      <c r="P124" s="70"/>
      <c r="Q124" s="119"/>
      <c r="R124" s="65"/>
      <c r="S124" s="84"/>
    </row>
    <row r="125" spans="1:19" s="7" customFormat="1" x14ac:dyDescent="0.25">
      <c r="A125" s="1"/>
      <c r="B125" s="2"/>
      <c r="C125" s="3"/>
      <c r="D125" s="1"/>
      <c r="E125" s="1"/>
      <c r="F125" s="1"/>
      <c r="G125" s="1"/>
      <c r="H125" s="1"/>
      <c r="I125" s="130"/>
      <c r="J125"/>
      <c r="K125" s="103"/>
      <c r="L125" s="103"/>
      <c r="M125" s="105"/>
      <c r="N125" s="99"/>
      <c r="O125" s="65"/>
      <c r="P125" s="70"/>
      <c r="Q125" s="119"/>
      <c r="R125" s="65"/>
      <c r="S125" s="84"/>
    </row>
    <row r="126" spans="1:19" s="7" customFormat="1" x14ac:dyDescent="0.25">
      <c r="A126" s="1"/>
      <c r="B126" s="2"/>
      <c r="C126" s="3"/>
      <c r="D126" s="1"/>
      <c r="E126" s="1"/>
      <c r="F126" s="1"/>
      <c r="G126" s="1"/>
      <c r="H126" s="1"/>
      <c r="I126" s="130"/>
      <c r="J126"/>
      <c r="K126" s="103"/>
      <c r="L126" s="103"/>
      <c r="M126" s="105"/>
      <c r="N126" s="99"/>
      <c r="O126" s="65"/>
      <c r="P126" s="70"/>
      <c r="Q126" s="119"/>
      <c r="R126" s="65"/>
      <c r="S126" s="84"/>
    </row>
    <row r="127" spans="1:19" s="7" customFormat="1" x14ac:dyDescent="0.25">
      <c r="A127" s="1"/>
      <c r="B127" s="2"/>
      <c r="C127" s="3"/>
      <c r="D127" s="1"/>
      <c r="E127" s="1"/>
      <c r="F127" s="1"/>
      <c r="G127" s="1"/>
      <c r="H127" s="1"/>
      <c r="I127" s="130"/>
      <c r="J127"/>
      <c r="K127" s="103"/>
      <c r="L127" s="103"/>
      <c r="M127" s="105"/>
      <c r="N127" s="99"/>
      <c r="O127" s="65"/>
      <c r="P127" s="70"/>
      <c r="Q127" s="119"/>
      <c r="R127" s="65"/>
      <c r="S127" s="84"/>
    </row>
    <row r="128" spans="1:19" s="7" customFormat="1" x14ac:dyDescent="0.25">
      <c r="A128" s="1"/>
      <c r="B128" s="2"/>
      <c r="C128" s="3"/>
      <c r="D128" s="1"/>
      <c r="E128" s="1"/>
      <c r="F128" s="1"/>
      <c r="G128" s="1"/>
      <c r="H128" s="1"/>
      <c r="I128" s="130"/>
      <c r="J128"/>
      <c r="K128" s="103"/>
      <c r="L128" s="103"/>
      <c r="M128" s="105"/>
      <c r="N128" s="99"/>
      <c r="O128" s="65"/>
      <c r="P128" s="70"/>
      <c r="Q128" s="119"/>
      <c r="R128" s="65"/>
      <c r="S128" s="84"/>
    </row>
    <row r="129" spans="1:19" s="7" customFormat="1" x14ac:dyDescent="0.25">
      <c r="A129" s="1"/>
      <c r="B129" s="2"/>
      <c r="C129" s="3"/>
      <c r="D129" s="1"/>
      <c r="E129" s="1"/>
      <c r="F129" s="1"/>
      <c r="G129" s="1"/>
      <c r="H129" s="1"/>
      <c r="I129" s="130"/>
      <c r="J129"/>
      <c r="K129" s="103"/>
      <c r="L129" s="103"/>
      <c r="M129" s="105"/>
      <c r="N129" s="99"/>
      <c r="O129" s="65"/>
      <c r="P129" s="70"/>
      <c r="Q129" s="119"/>
      <c r="R129" s="65"/>
      <c r="S129" s="84"/>
    </row>
  </sheetData>
  <sheetProtection sheet="1" objects="1" scenarios="1" autoFilter="0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18</vt:i4>
      </vt:variant>
    </vt:vector>
  </HeadingPairs>
  <TitlesOfParts>
    <vt:vector size="31" baseType="lpstr">
      <vt:lpstr>2018</vt:lpstr>
      <vt:lpstr>2019</vt:lpstr>
      <vt:lpstr>2020</vt:lpstr>
      <vt:lpstr>2021</vt:lpstr>
      <vt:lpstr>5-1-2022</vt:lpstr>
      <vt:lpstr>5-1-2023</vt:lpstr>
      <vt:lpstr>9-15-2023</vt:lpstr>
      <vt:lpstr>5-1-2024</vt:lpstr>
      <vt:lpstr>5-1-2025</vt:lpstr>
      <vt:lpstr>5-1-2026</vt:lpstr>
      <vt:lpstr>5-1-2027</vt:lpstr>
      <vt:lpstr>Named Cells</vt:lpstr>
      <vt:lpstr>Notes</vt:lpstr>
      <vt:lpstr>DataMay2024</vt:lpstr>
      <vt:lpstr>DataMay2025</vt:lpstr>
      <vt:lpstr>DataMay2026</vt:lpstr>
      <vt:lpstr>DataSept2023</vt:lpstr>
      <vt:lpstr>IncrPerc2020</vt:lpstr>
      <vt:lpstr>IncrPerc2021</vt:lpstr>
      <vt:lpstr>IncrPerc2022</vt:lpstr>
      <vt:lpstr>'9-15-2023'!IncrPerc2023</vt:lpstr>
      <vt:lpstr>IncrPerc2023</vt:lpstr>
      <vt:lpstr>IncrPerc2024</vt:lpstr>
      <vt:lpstr>IncrPerc2025</vt:lpstr>
      <vt:lpstr>IncrPerc2026</vt:lpstr>
      <vt:lpstr>IncrPerc2027</vt:lpstr>
      <vt:lpstr>Rates2019</vt:lpstr>
      <vt:lpstr>Rates2020</vt:lpstr>
      <vt:lpstr>Rates2021</vt:lpstr>
      <vt:lpstr>Rates2022</vt:lpstr>
      <vt:lpstr>Rates2023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Leigh, Nastassia</dc:creator>
  <cp:lastModifiedBy>Miller, Brenda (she/her/hers)</cp:lastModifiedBy>
  <dcterms:created xsi:type="dcterms:W3CDTF">2019-07-25T02:58:33Z</dcterms:created>
  <dcterms:modified xsi:type="dcterms:W3CDTF">2025-10-03T15:57:42Z</dcterms:modified>
</cp:coreProperties>
</file>