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AT) AFSCME Attorneys\Salary Schedules\"/>
    </mc:Choice>
  </mc:AlternateContent>
  <xr:revisionPtr revIDLastSave="0" documentId="13_ncr:1_{423BB62F-3BD2-4373-AB42-960138DD4A41}" xr6:coauthVersionLast="47" xr6:coauthVersionMax="47" xr10:uidLastSave="{00000000-0000-0000-0000-000000000000}"/>
  <workbookProtection lockStructure="1"/>
  <bookViews>
    <workbookView xWindow="28680" yWindow="-120" windowWidth="29040" windowHeight="15720" firstSheet="9" activeTab="10" xr2:uid="{00000000-000D-0000-FFFF-FFFF00000000}"/>
  </bookViews>
  <sheets>
    <sheet name="January &amp; July 2017" sheetId="1" state="hidden" r:id="rId1"/>
    <sheet name="January 2018" sheetId="2" state="hidden" r:id="rId2"/>
    <sheet name="March 2019" sheetId="3" state="hidden" r:id="rId3"/>
    <sheet name="1-1-2020" sheetId="6" state="hidden" r:id="rId4"/>
    <sheet name="1-1-2021" sheetId="8" state="hidden" r:id="rId5"/>
    <sheet name="1-1-2022" sheetId="9" state="hidden" r:id="rId6"/>
    <sheet name="1-1-2023" sheetId="10" state="hidden" r:id="rId7"/>
    <sheet name="4-1-2023" sheetId="11" state="hidden" r:id="rId8"/>
    <sheet name="1-1-2024" sheetId="12" state="hidden" r:id="rId9"/>
    <sheet name="4-1-2024" sheetId="13" r:id="rId10"/>
    <sheet name="1-1-2025" sheetId="14" r:id="rId11"/>
    <sheet name="1-1-2026" sheetId="15" r:id="rId12"/>
    <sheet name="1-1-2027" sheetId="16" r:id="rId13"/>
    <sheet name="Notes" sheetId="4" state="hidden" r:id="rId14"/>
  </sheets>
  <definedNames>
    <definedName name="DataApr2024">'4-1-2024'!$U$7:$AI$34</definedName>
    <definedName name="DataApril2023">'4-1-2023'!$U$8:$AI$26</definedName>
    <definedName name="DataJan2020">'1-1-2020'!$U$7:$AI$25</definedName>
    <definedName name="DataJan2021">'1-1-2021'!$U$7:$AI$25</definedName>
    <definedName name="DataJan2022">'1-1-2022'!$U$7:$AI$25</definedName>
    <definedName name="DataJan2023">'1-1-2023'!$U$8:$AI$26</definedName>
    <definedName name="DataJan2024">'1-1-2024'!$U$8:$AI$26</definedName>
    <definedName name="DataJan2025">'1-1-2025'!$U$7:$AI$22</definedName>
    <definedName name="DataJan2026">'1-1-2026'!$U$9:$AI$23</definedName>
    <definedName name="DataMarch2019">'March 2019'!$T$6:$AH$24</definedName>
    <definedName name="PercIncrApril2023" localSheetId="8">'1-1-2024'!$U$2</definedName>
    <definedName name="PercIncrApril2023">'4-1-2023'!$U$2</definedName>
    <definedName name="PercIncrApril2024">'4-1-2024'!$U$2</definedName>
    <definedName name="PercIncrJan2020">'1-1-2020'!$U$1</definedName>
    <definedName name="PercIncrJan2021">'1-1-2021'!$U$1</definedName>
    <definedName name="PercIncrJan2022" localSheetId="6">'1-1-2023'!$U$2</definedName>
    <definedName name="PercIncrJan2022" localSheetId="8">'1-1-2024'!$U$2</definedName>
    <definedName name="PercIncrJan2022" localSheetId="7">'4-1-2023'!$U$2</definedName>
    <definedName name="PercIncrJan2022">'1-1-2022'!$U$1</definedName>
    <definedName name="PercIncrJan2023" localSheetId="8">'1-1-2024'!$U$2</definedName>
    <definedName name="PercIncrJan2023" localSheetId="7">'4-1-2023'!$U$2</definedName>
    <definedName name="PercIncrJan2023">'1-1-2023'!$U$2</definedName>
    <definedName name="PercIncrJan2024" localSheetId="9">'4-1-2024'!$U$2</definedName>
    <definedName name="PercIncrJan2024">'1-1-2024'!$U$2</definedName>
    <definedName name="PercIncrJan2025">'1-1-2025'!$U$2</definedName>
    <definedName name="PercIncrJan2026">'1-1-2026'!$U$2</definedName>
    <definedName name="PercIncrJan2027">'1-1-2027'!$U$2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1" i="16" l="1"/>
  <c r="AJ21" i="16"/>
  <c r="C21" i="16"/>
  <c r="AK20" i="16"/>
  <c r="AJ20" i="16"/>
  <c r="C20" i="16"/>
  <c r="AK19" i="16"/>
  <c r="AJ19" i="16"/>
  <c r="C19" i="16"/>
  <c r="AK18" i="16"/>
  <c r="AJ18" i="16"/>
  <c r="C18" i="16"/>
  <c r="AM11" i="16"/>
  <c r="AL11" i="16"/>
  <c r="AJ11" i="16"/>
  <c r="V11" i="16"/>
  <c r="U11" i="16"/>
  <c r="AK11" i="16" s="1"/>
  <c r="AM10" i="16"/>
  <c r="AJ10" i="16"/>
  <c r="V10" i="16"/>
  <c r="AL10" i="16" s="1"/>
  <c r="U10" i="16"/>
  <c r="AK10" i="16" s="1"/>
  <c r="AM9" i="16"/>
  <c r="AJ9" i="16"/>
  <c r="V9" i="16"/>
  <c r="AL9" i="16" s="1"/>
  <c r="U9" i="16"/>
  <c r="AK9" i="16" s="1"/>
  <c r="Y7" i="16"/>
  <c r="Z7" i="16" s="1"/>
  <c r="AA7" i="16" s="1"/>
  <c r="AB7" i="16" s="1"/>
  <c r="AC7" i="16" s="1"/>
  <c r="AD7" i="16" s="1"/>
  <c r="AE7" i="16" s="1"/>
  <c r="AF7" i="16" s="1"/>
  <c r="AG7" i="16" s="1"/>
  <c r="AH7" i="16" s="1"/>
  <c r="AI7" i="16" s="1"/>
  <c r="AK21" i="15"/>
  <c r="AJ21" i="15"/>
  <c r="C21" i="15"/>
  <c r="AK20" i="15"/>
  <c r="AJ20" i="15"/>
  <c r="C20" i="15"/>
  <c r="AK19" i="15"/>
  <c r="AJ19" i="15"/>
  <c r="C19" i="15"/>
  <c r="AK18" i="15"/>
  <c r="AJ18" i="15"/>
  <c r="C18" i="15"/>
  <c r="AM11" i="15"/>
  <c r="AJ11" i="15"/>
  <c r="V11" i="15"/>
  <c r="AL11" i="15" s="1"/>
  <c r="U11" i="15"/>
  <c r="AK11" i="15" s="1"/>
  <c r="AM10" i="15"/>
  <c r="AJ10" i="15"/>
  <c r="V10" i="15"/>
  <c r="AL10" i="15" s="1"/>
  <c r="U10" i="15"/>
  <c r="AK10" i="15" s="1"/>
  <c r="AM9" i="15"/>
  <c r="AJ9" i="15"/>
  <c r="V9" i="15"/>
  <c r="AL9" i="15" s="1"/>
  <c r="U9" i="15"/>
  <c r="AK9" i="15" s="1"/>
  <c r="Y7" i="15"/>
  <c r="Z7" i="15" s="1"/>
  <c r="AA7" i="15" s="1"/>
  <c r="AB7" i="15" s="1"/>
  <c r="AC7" i="15" s="1"/>
  <c r="AD7" i="15" s="1"/>
  <c r="AE7" i="15" s="1"/>
  <c r="AF7" i="15" s="1"/>
  <c r="AG7" i="15" s="1"/>
  <c r="AH7" i="15" s="1"/>
  <c r="AI7" i="15" s="1"/>
  <c r="B21" i="14"/>
  <c r="C19" i="14"/>
  <c r="C20" i="14"/>
  <c r="C21" i="14"/>
  <c r="C18" i="14"/>
  <c r="AJ21" i="14"/>
  <c r="AK21" i="14"/>
  <c r="AN21" i="14"/>
  <c r="AK20" i="14" l="1"/>
  <c r="AJ20" i="14"/>
  <c r="AK19" i="14"/>
  <c r="AJ19" i="14"/>
  <c r="AK18" i="14"/>
  <c r="AJ18" i="14"/>
  <c r="AM11" i="14"/>
  <c r="AJ11" i="14"/>
  <c r="V11" i="14"/>
  <c r="AL11" i="14" s="1"/>
  <c r="U11" i="14"/>
  <c r="AM10" i="14"/>
  <c r="AJ10" i="14"/>
  <c r="V10" i="14"/>
  <c r="AL10" i="14" s="1"/>
  <c r="U10" i="14"/>
  <c r="AM9" i="14"/>
  <c r="AJ9" i="14"/>
  <c r="V9" i="14"/>
  <c r="AL9" i="14" s="1"/>
  <c r="U9" i="14"/>
  <c r="Y7" i="14"/>
  <c r="Z7" i="14" s="1"/>
  <c r="AA7" i="14" s="1"/>
  <c r="AB7" i="14" s="1"/>
  <c r="AC7" i="14" s="1"/>
  <c r="AD7" i="14" s="1"/>
  <c r="AE7" i="14" s="1"/>
  <c r="AF7" i="14" s="1"/>
  <c r="AG7" i="14" s="1"/>
  <c r="AH7" i="14" s="1"/>
  <c r="AI7" i="14" s="1"/>
  <c r="AA10" i="12"/>
  <c r="AB10" i="12"/>
  <c r="AC10" i="12"/>
  <c r="AD10" i="12"/>
  <c r="AE10" i="12"/>
  <c r="AF10" i="12"/>
  <c r="AA11" i="12"/>
  <c r="AB11" i="12"/>
  <c r="AC11" i="12"/>
  <c r="AD11" i="12"/>
  <c r="AE11" i="12"/>
  <c r="AF11" i="12"/>
  <c r="Y9" i="12"/>
  <c r="Z9" i="12"/>
  <c r="AA9" i="12"/>
  <c r="AB9" i="12"/>
  <c r="AC9" i="12"/>
  <c r="AD9" i="12"/>
  <c r="AE9" i="12"/>
  <c r="AF9" i="12"/>
  <c r="AG9" i="12"/>
  <c r="AH9" i="12"/>
  <c r="AI9" i="12"/>
  <c r="AY9" i="12" s="1"/>
  <c r="X9" i="12"/>
  <c r="AK24" i="9"/>
  <c r="AJ24" i="9"/>
  <c r="AK23" i="9"/>
  <c r="AJ23" i="9"/>
  <c r="AK22" i="9"/>
  <c r="AJ22" i="9"/>
  <c r="AM10" i="9"/>
  <c r="AK10" i="9"/>
  <c r="AJ10" i="9"/>
  <c r="AM9" i="9"/>
  <c r="AJ9" i="9"/>
  <c r="AM8" i="9"/>
  <c r="AL8" i="9"/>
  <c r="AK8" i="9"/>
  <c r="AJ8" i="9"/>
  <c r="AK25" i="10"/>
  <c r="AJ25" i="10"/>
  <c r="AK24" i="10"/>
  <c r="AJ24" i="10"/>
  <c r="AK23" i="10"/>
  <c r="AJ23" i="10"/>
  <c r="AM11" i="10"/>
  <c r="AJ11" i="10"/>
  <c r="AM10" i="10"/>
  <c r="AJ10" i="10"/>
  <c r="AM9" i="10"/>
  <c r="AJ9" i="10"/>
  <c r="AK25" i="11"/>
  <c r="AJ25" i="11"/>
  <c r="AK24" i="11"/>
  <c r="AJ24" i="11"/>
  <c r="AK23" i="11"/>
  <c r="AJ23" i="11"/>
  <c r="AM11" i="11"/>
  <c r="AJ11" i="11"/>
  <c r="AM10" i="11"/>
  <c r="AK10" i="11"/>
  <c r="AJ10" i="11"/>
  <c r="AM9" i="11"/>
  <c r="AL9" i="11"/>
  <c r="AJ9" i="11"/>
  <c r="AK25" i="12"/>
  <c r="AJ25" i="12"/>
  <c r="AK24" i="12"/>
  <c r="AJ24" i="12"/>
  <c r="AK23" i="12"/>
  <c r="AJ23" i="12"/>
  <c r="AM11" i="12"/>
  <c r="AJ11" i="12"/>
  <c r="AM10" i="12"/>
  <c r="AJ10" i="12"/>
  <c r="AM9" i="12"/>
  <c r="AJ9" i="12"/>
  <c r="AK25" i="13"/>
  <c r="AJ25" i="13"/>
  <c r="AK24" i="13"/>
  <c r="AJ24" i="13"/>
  <c r="AK23" i="13"/>
  <c r="AJ23" i="13"/>
  <c r="AM11" i="13"/>
  <c r="AJ11" i="13"/>
  <c r="AM10" i="13"/>
  <c r="AJ10" i="13"/>
  <c r="AM9" i="13"/>
  <c r="AJ9" i="13"/>
  <c r="AK24" i="8"/>
  <c r="AJ24" i="8"/>
  <c r="AK23" i="8"/>
  <c r="AJ23" i="8"/>
  <c r="AK22" i="8"/>
  <c r="AJ22" i="8"/>
  <c r="AM10" i="8"/>
  <c r="AL10" i="8"/>
  <c r="AK10" i="8"/>
  <c r="AJ10" i="8"/>
  <c r="AM9" i="8"/>
  <c r="AJ9" i="8"/>
  <c r="AM8" i="8"/>
  <c r="AJ8" i="8"/>
  <c r="AK24" i="6"/>
  <c r="AK23" i="6"/>
  <c r="AK22" i="6"/>
  <c r="AJ24" i="6"/>
  <c r="AJ23" i="6"/>
  <c r="AJ22" i="6"/>
  <c r="AJ9" i="6"/>
  <c r="AK9" i="6"/>
  <c r="AM9" i="6"/>
  <c r="AJ10" i="6"/>
  <c r="AM10" i="6"/>
  <c r="AK8" i="6"/>
  <c r="AL8" i="6"/>
  <c r="AM8" i="6"/>
  <c r="AJ8" i="6"/>
  <c r="V11" i="13"/>
  <c r="AL11" i="13" s="1"/>
  <c r="U11" i="13"/>
  <c r="AK11" i="13" s="1"/>
  <c r="V10" i="13"/>
  <c r="AL10" i="13" s="1"/>
  <c r="U10" i="13"/>
  <c r="AK10" i="13" s="1"/>
  <c r="V9" i="13"/>
  <c r="AL9" i="13" s="1"/>
  <c r="U9" i="13"/>
  <c r="AK9" i="13" s="1"/>
  <c r="Y7" i="13"/>
  <c r="Z7" i="13" s="1"/>
  <c r="AA7" i="13" s="1"/>
  <c r="AB7" i="13" s="1"/>
  <c r="AC7" i="13" s="1"/>
  <c r="AD7" i="13" s="1"/>
  <c r="AE7" i="13" s="1"/>
  <c r="AF7" i="13" s="1"/>
  <c r="AG7" i="13" s="1"/>
  <c r="AH7" i="13" s="1"/>
  <c r="AI7" i="13" s="1"/>
  <c r="V11" i="12"/>
  <c r="AL11" i="12" s="1"/>
  <c r="U11" i="12"/>
  <c r="AK11" i="12" s="1"/>
  <c r="V10" i="12"/>
  <c r="AL10" i="12" s="1"/>
  <c r="U10" i="12"/>
  <c r="AK10" i="12" s="1"/>
  <c r="V9" i="12"/>
  <c r="AL9" i="12" s="1"/>
  <c r="U9" i="12"/>
  <c r="AK9" i="12" s="1"/>
  <c r="Y7" i="12"/>
  <c r="Z7" i="12" s="1"/>
  <c r="AA7" i="12" s="1"/>
  <c r="AB7" i="12" s="1"/>
  <c r="AC7" i="12" s="1"/>
  <c r="AD7" i="12" s="1"/>
  <c r="AE7" i="12" s="1"/>
  <c r="AF7" i="12" s="1"/>
  <c r="AG7" i="12" s="1"/>
  <c r="AH7" i="12" s="1"/>
  <c r="AI7" i="12" s="1"/>
  <c r="V11" i="11"/>
  <c r="AL11" i="11" s="1"/>
  <c r="U11" i="11"/>
  <c r="AK11" i="11" s="1"/>
  <c r="V10" i="11"/>
  <c r="AL10" i="11" s="1"/>
  <c r="U10" i="11"/>
  <c r="V9" i="11"/>
  <c r="U9" i="11"/>
  <c r="AK9" i="11" s="1"/>
  <c r="Y7" i="11"/>
  <c r="Z7" i="11" s="1"/>
  <c r="AA7" i="11" s="1"/>
  <c r="AB7" i="11" s="1"/>
  <c r="AC7" i="11" s="1"/>
  <c r="AD7" i="11" s="1"/>
  <c r="AE7" i="11" s="1"/>
  <c r="AF7" i="11" s="1"/>
  <c r="AG7" i="11" s="1"/>
  <c r="AH7" i="11" s="1"/>
  <c r="AI7" i="11" s="1"/>
  <c r="V11" i="10"/>
  <c r="AL11" i="10" s="1"/>
  <c r="U11" i="10"/>
  <c r="AK11" i="10" s="1"/>
  <c r="V10" i="10"/>
  <c r="AL10" i="10" s="1"/>
  <c r="U10" i="10"/>
  <c r="AK10" i="10" s="1"/>
  <c r="V9" i="10"/>
  <c r="AL9" i="10" s="1"/>
  <c r="U9" i="10"/>
  <c r="AK9" i="10" s="1"/>
  <c r="Y7" i="10"/>
  <c r="Z7" i="10" s="1"/>
  <c r="AA7" i="10" s="1"/>
  <c r="AB7" i="10" s="1"/>
  <c r="AC7" i="10" s="1"/>
  <c r="AD7" i="10" s="1"/>
  <c r="AE7" i="10" s="1"/>
  <c r="AF7" i="10" s="1"/>
  <c r="AG7" i="10" s="1"/>
  <c r="AH7" i="10" s="1"/>
  <c r="AI7" i="10" s="1"/>
  <c r="V10" i="9"/>
  <c r="AL10" i="9" s="1"/>
  <c r="U10" i="9"/>
  <c r="V9" i="9"/>
  <c r="AL9" i="9" s="1"/>
  <c r="U9" i="9"/>
  <c r="AK9" i="9" s="1"/>
  <c r="V8" i="9"/>
  <c r="U8" i="9"/>
  <c r="Y6" i="9"/>
  <c r="Z6" i="9" s="1"/>
  <c r="AA6" i="9" s="1"/>
  <c r="AB6" i="9" s="1"/>
  <c r="AC6" i="9" s="1"/>
  <c r="AD6" i="9" s="1"/>
  <c r="AE6" i="9" s="1"/>
  <c r="AF6" i="9" s="1"/>
  <c r="AG6" i="9" s="1"/>
  <c r="AH6" i="9" s="1"/>
  <c r="AI6" i="9" s="1"/>
  <c r="V10" i="8"/>
  <c r="U10" i="8"/>
  <c r="V9" i="8"/>
  <c r="AL9" i="8" s="1"/>
  <c r="U9" i="8"/>
  <c r="AK9" i="8" s="1"/>
  <c r="V8" i="8"/>
  <c r="AL8" i="8" s="1"/>
  <c r="U8" i="8"/>
  <c r="AK8" i="8" s="1"/>
  <c r="Y6" i="8"/>
  <c r="Z6" i="8" s="1"/>
  <c r="AA6" i="8" s="1"/>
  <c r="AB6" i="8" s="1"/>
  <c r="AC6" i="8" s="1"/>
  <c r="AD6" i="8" s="1"/>
  <c r="AE6" i="8" s="1"/>
  <c r="AF6" i="8" s="1"/>
  <c r="AG6" i="8" s="1"/>
  <c r="AH6" i="8" s="1"/>
  <c r="AI6" i="8" s="1"/>
  <c r="Y6" i="6"/>
  <c r="Z6" i="6" s="1"/>
  <c r="AA6" i="6" s="1"/>
  <c r="AB6" i="6" s="1"/>
  <c r="AC6" i="6" s="1"/>
  <c r="AD6" i="6" s="1"/>
  <c r="AE6" i="6" s="1"/>
  <c r="AF6" i="6" s="1"/>
  <c r="AG6" i="6" s="1"/>
  <c r="AH6" i="6" s="1"/>
  <c r="AI6" i="6" s="1"/>
  <c r="V10" i="6"/>
  <c r="AL10" i="6" s="1"/>
  <c r="U10" i="6"/>
  <c r="AK10" i="6" s="1"/>
  <c r="V9" i="6"/>
  <c r="AL9" i="6" s="1"/>
  <c r="U9" i="6"/>
  <c r="V8" i="6"/>
  <c r="U8" i="6"/>
  <c r="AG8" i="6" a="1"/>
  <c r="AD8" i="6" a="1"/>
  <c r="AA10" i="6" a="1"/>
  <c r="AE9" i="6" a="1"/>
  <c r="X23" i="6"/>
  <c r="AI9" i="13" a="1"/>
  <c r="X21" i="15" a="1"/>
  <c r="AD9" i="6" a="1"/>
  <c r="AB8" i="6" a="1"/>
  <c r="X22" i="6"/>
  <c r="AC8" i="6" a="1"/>
  <c r="AE8" i="6" a="1"/>
  <c r="X20" i="15" a="1"/>
  <c r="X19" i="15" a="1"/>
  <c r="AI8" i="6" a="1"/>
  <c r="Y8" i="6" a="1"/>
  <c r="AE10" i="6" a="1"/>
  <c r="AC9" i="6" a="1"/>
  <c r="AB10" i="6" a="1"/>
  <c r="AC10" i="6" a="1"/>
  <c r="AH8" i="6" a="1"/>
  <c r="Z8" i="6" a="1"/>
  <c r="X8" i="6" a="1"/>
  <c r="AA9" i="6" a="1"/>
  <c r="X24" i="6"/>
  <c r="AF10" i="6" a="1"/>
  <c r="AB9" i="6" a="1"/>
  <c r="AD10" i="6" a="1"/>
  <c r="AF9" i="6" a="1"/>
  <c r="AA8" i="6" a="1"/>
  <c r="X18" i="15" a="1"/>
  <c r="AF8" i="6" a="1"/>
  <c r="X20" i="15" l="1"/>
  <c r="AN20" i="15" s="1"/>
  <c r="X18" i="15"/>
  <c r="B18" i="15" s="1"/>
  <c r="X19" i="15"/>
  <c r="B19" i="15" s="1"/>
  <c r="X21" i="15"/>
  <c r="AN21" i="15" s="1"/>
  <c r="AK10" i="14"/>
  <c r="AK11" i="14"/>
  <c r="AK9" i="14"/>
  <c r="AI9" i="13"/>
  <c r="AN23" i="6"/>
  <c r="AN22" i="6"/>
  <c r="AN24" i="6"/>
  <c r="B23" i="6"/>
  <c r="B24" i="6"/>
  <c r="B22" i="6"/>
  <c r="AB9" i="6"/>
  <c r="AA10" i="6"/>
  <c r="AA9" i="6"/>
  <c r="AC9" i="6"/>
  <c r="AB10" i="6"/>
  <c r="AF10" i="6"/>
  <c r="AE10" i="6"/>
  <c r="AD9" i="6"/>
  <c r="AC10" i="6"/>
  <c r="AF9" i="6"/>
  <c r="AE9" i="6"/>
  <c r="AD10" i="6"/>
  <c r="AG8" i="6"/>
  <c r="AE8" i="6"/>
  <c r="Z8" i="6"/>
  <c r="AF8" i="6"/>
  <c r="AD8" i="6"/>
  <c r="AI8" i="6"/>
  <c r="AC8" i="6"/>
  <c r="AH8" i="6"/>
  <c r="AB8" i="6"/>
  <c r="AA8" i="6"/>
  <c r="Y8" i="6"/>
  <c r="X8" i="6"/>
  <c r="T8" i="3"/>
  <c r="U8" i="3"/>
  <c r="T9" i="3"/>
  <c r="U9" i="3"/>
  <c r="U7" i="3"/>
  <c r="T7" i="3"/>
  <c r="B57" i="1"/>
  <c r="B26" i="2" s="1"/>
  <c r="B23" i="3" s="1"/>
  <c r="W23" i="3" s="1"/>
  <c r="B56" i="1"/>
  <c r="B25" i="2" s="1"/>
  <c r="B22" i="3" s="1"/>
  <c r="W22" i="3" s="1"/>
  <c r="B55" i="1"/>
  <c r="B24" i="2" s="1"/>
  <c r="B21" i="3" s="1"/>
  <c r="W21" i="3" s="1"/>
  <c r="J43" i="1"/>
  <c r="J12" i="2" s="1"/>
  <c r="I7" i="3" s="1"/>
  <c r="Y7" i="3" s="1"/>
  <c r="I43" i="1"/>
  <c r="I12" i="2" s="1"/>
  <c r="H7" i="3" s="1"/>
  <c r="X7" i="3" s="1"/>
  <c r="H43" i="1"/>
  <c r="H12" i="2" s="1"/>
  <c r="G7" i="3" s="1"/>
  <c r="W7" i="3" s="1"/>
  <c r="P38" i="1"/>
  <c r="P7" i="2" s="1"/>
  <c r="R7" i="3" s="1"/>
  <c r="AH7" i="3" s="1"/>
  <c r="O38" i="1"/>
  <c r="O7" i="2" s="1"/>
  <c r="Q7" i="3" s="1"/>
  <c r="AG7" i="3" s="1"/>
  <c r="N38" i="1"/>
  <c r="N7" i="2" s="1"/>
  <c r="P7" i="3" s="1"/>
  <c r="AF7" i="3" s="1"/>
  <c r="M40" i="1"/>
  <c r="M9" i="2" s="1"/>
  <c r="O9" i="3" s="1"/>
  <c r="AE9" i="3" s="1"/>
  <c r="L40" i="1"/>
  <c r="L9" i="2" s="1"/>
  <c r="N9" i="3" s="1"/>
  <c r="AD9" i="3" s="1"/>
  <c r="K40" i="1"/>
  <c r="K9" i="2" s="1"/>
  <c r="M9" i="3" s="1"/>
  <c r="AC9" i="3" s="1"/>
  <c r="J40" i="1"/>
  <c r="J9" i="2" s="1"/>
  <c r="L9" i="3" s="1"/>
  <c r="AB9" i="3" s="1"/>
  <c r="I40" i="1"/>
  <c r="I9" i="2" s="1"/>
  <c r="K9" i="3" s="1"/>
  <c r="AA9" i="3" s="1"/>
  <c r="H40" i="1"/>
  <c r="H9" i="2" s="1"/>
  <c r="J9" i="3" s="1"/>
  <c r="Z9" i="3" s="1"/>
  <c r="M39" i="1"/>
  <c r="M8" i="2" s="1"/>
  <c r="O8" i="3" s="1"/>
  <c r="AE8" i="3" s="1"/>
  <c r="L39" i="1"/>
  <c r="L8" i="2" s="1"/>
  <c r="N8" i="3" s="1"/>
  <c r="AD8" i="3" s="1"/>
  <c r="K39" i="1"/>
  <c r="K8" i="2" s="1"/>
  <c r="M8" i="3" s="1"/>
  <c r="AC8" i="3" s="1"/>
  <c r="J39" i="1"/>
  <c r="J8" i="2" s="1"/>
  <c r="L8" i="3" s="1"/>
  <c r="AB8" i="3" s="1"/>
  <c r="I39" i="1"/>
  <c r="I8" i="2" s="1"/>
  <c r="K8" i="3" s="1"/>
  <c r="AA8" i="3" s="1"/>
  <c r="H39" i="1"/>
  <c r="H8" i="2" s="1"/>
  <c r="J8" i="3" s="1"/>
  <c r="Z8" i="3" s="1"/>
  <c r="M38" i="1"/>
  <c r="M7" i="2" s="1"/>
  <c r="O7" i="3" s="1"/>
  <c r="AE7" i="3" s="1"/>
  <c r="L38" i="1"/>
  <c r="L7" i="2" s="1"/>
  <c r="N7" i="3" s="1"/>
  <c r="AD7" i="3" s="1"/>
  <c r="K38" i="1"/>
  <c r="K7" i="2" s="1"/>
  <c r="M7" i="3" s="1"/>
  <c r="AC7" i="3" s="1"/>
  <c r="J38" i="1"/>
  <c r="J7" i="2" s="1"/>
  <c r="L7" i="3" s="1"/>
  <c r="AB7" i="3" s="1"/>
  <c r="I38" i="1"/>
  <c r="I7" i="2" s="1"/>
  <c r="K7" i="3" s="1"/>
  <c r="AA7" i="3" s="1"/>
  <c r="H38" i="1"/>
  <c r="H7" i="2" s="1"/>
  <c r="J7" i="3" s="1"/>
  <c r="Z7" i="3" s="1"/>
  <c r="AA10" i="8" a="1"/>
  <c r="AB10" i="8" a="1"/>
  <c r="AC10" i="8" a="1"/>
  <c r="AI9" i="14" a="1"/>
  <c r="AD8" i="8" a="1"/>
  <c r="X18" i="16" a="1"/>
  <c r="Y8" i="8" a="1"/>
  <c r="AG8" i="8" a="1"/>
  <c r="X21" i="16" a="1"/>
  <c r="AD10" i="8" a="1"/>
  <c r="X8" i="8" a="1"/>
  <c r="AF9" i="8" a="1"/>
  <c r="X20" i="16" a="1"/>
  <c r="AE8" i="8" a="1"/>
  <c r="Z8" i="8" a="1"/>
  <c r="AF10" i="8" a="1"/>
  <c r="AE9" i="8" a="1"/>
  <c r="X22" i="8"/>
  <c r="AC8" i="8" a="1"/>
  <c r="AH8" i="8" a="1"/>
  <c r="AC9" i="8" a="1"/>
  <c r="X19" i="16" a="1"/>
  <c r="AI8" i="8" a="1"/>
  <c r="AB8" i="8" a="1"/>
  <c r="AF8" i="8" a="1"/>
  <c r="AB9" i="8" a="1"/>
  <c r="AA8" i="8" a="1"/>
  <c r="AE10" i="8" a="1"/>
  <c r="X23" i="8"/>
  <c r="AD9" i="8" a="1"/>
  <c r="AA9" i="8" a="1"/>
  <c r="X24" i="8"/>
  <c r="B20" i="15" l="1"/>
  <c r="AN19" i="15"/>
  <c r="X19" i="16"/>
  <c r="AN19" i="16" s="1"/>
  <c r="X21" i="16"/>
  <c r="AN21" i="16" s="1"/>
  <c r="X18" i="16"/>
  <c r="B18" i="16" s="1"/>
  <c r="X20" i="16"/>
  <c r="AN20" i="16" s="1"/>
  <c r="AN18" i="15"/>
  <c r="B21" i="15"/>
  <c r="AI10" i="13"/>
  <c r="AI9" i="14"/>
  <c r="AI10" i="14" s="1"/>
  <c r="R9" i="13"/>
  <c r="AY9" i="13"/>
  <c r="AN24" i="8"/>
  <c r="B24" i="8"/>
  <c r="B23" i="8"/>
  <c r="AN23" i="8"/>
  <c r="AN22" i="8"/>
  <c r="B22" i="8"/>
  <c r="J9" i="6"/>
  <c r="AQ9" i="6"/>
  <c r="J10" i="6"/>
  <c r="AQ10" i="6"/>
  <c r="N9" i="6"/>
  <c r="AU9" i="6"/>
  <c r="K9" i="6"/>
  <c r="AR9" i="6"/>
  <c r="O9" i="6"/>
  <c r="AV9" i="6"/>
  <c r="M10" i="6"/>
  <c r="AT10" i="6"/>
  <c r="L10" i="6"/>
  <c r="AS10" i="6"/>
  <c r="M9" i="6"/>
  <c r="AT9" i="6"/>
  <c r="N10" i="6"/>
  <c r="AU10" i="6"/>
  <c r="O10" i="6"/>
  <c r="AV10" i="6"/>
  <c r="K10" i="6"/>
  <c r="AR10" i="6"/>
  <c r="L9" i="6"/>
  <c r="AS9" i="6"/>
  <c r="L8" i="6"/>
  <c r="AS8" i="6"/>
  <c r="R8" i="6"/>
  <c r="AY8" i="6"/>
  <c r="M8" i="6"/>
  <c r="AT8" i="6"/>
  <c r="O8" i="6"/>
  <c r="AV8" i="6"/>
  <c r="I8" i="6"/>
  <c r="AP8" i="6"/>
  <c r="P8" i="6"/>
  <c r="AW8" i="6"/>
  <c r="Q8" i="6"/>
  <c r="AX8" i="6"/>
  <c r="N8" i="6"/>
  <c r="AU8" i="6"/>
  <c r="H8" i="6"/>
  <c r="AO8" i="6"/>
  <c r="J8" i="6"/>
  <c r="AQ8" i="6"/>
  <c r="K8" i="6"/>
  <c r="AR8" i="6"/>
  <c r="G8" i="6"/>
  <c r="AN8" i="6"/>
  <c r="AC9" i="8"/>
  <c r="X8" i="8"/>
  <c r="AD10" i="8"/>
  <c r="AD8" i="8"/>
  <c r="AH8" i="8"/>
  <c r="AF9" i="8"/>
  <c r="AB8" i="8"/>
  <c r="AE10" i="8"/>
  <c r="AC10" i="8"/>
  <c r="AA9" i="8"/>
  <c r="AG8" i="8"/>
  <c r="AB9" i="8"/>
  <c r="Y8" i="8"/>
  <c r="AI8" i="8"/>
  <c r="AC8" i="8"/>
  <c r="AB10" i="8"/>
  <c r="AA8" i="8"/>
  <c r="AF8" i="8"/>
  <c r="AE8" i="8"/>
  <c r="AA10" i="8"/>
  <c r="AE9" i="8"/>
  <c r="Z8" i="8"/>
  <c r="AF10" i="8"/>
  <c r="AD9" i="8"/>
  <c r="AD10" i="9" a="1"/>
  <c r="AC8" i="9" a="1"/>
  <c r="X23" i="9"/>
  <c r="AH8" i="9" a="1"/>
  <c r="X24" i="9"/>
  <c r="X22" i="9"/>
  <c r="AE9" i="9" a="1"/>
  <c r="AA8" i="9" a="1"/>
  <c r="X8" i="9" a="1"/>
  <c r="AA9" i="9" a="1"/>
  <c r="AG8" i="9" a="1"/>
  <c r="AI8" i="9" a="1"/>
  <c r="AC10" i="9" a="1"/>
  <c r="AD8" i="9" a="1"/>
  <c r="Y8" i="9" a="1"/>
  <c r="AF8" i="9" a="1"/>
  <c r="AE8" i="9" a="1"/>
  <c r="AF9" i="9" a="1"/>
  <c r="AE10" i="9" a="1"/>
  <c r="AF10" i="9" a="1"/>
  <c r="AB10" i="9" a="1"/>
  <c r="AC9" i="9" a="1"/>
  <c r="AI9" i="15" a="1"/>
  <c r="AD9" i="9" a="1"/>
  <c r="AB9" i="9" a="1"/>
  <c r="Z8" i="9" a="1"/>
  <c r="AB8" i="9" a="1"/>
  <c r="AA10" i="9" a="1"/>
  <c r="B19" i="16" l="1"/>
  <c r="B21" i="16"/>
  <c r="B20" i="16"/>
  <c r="AN18" i="16"/>
  <c r="AI9" i="15"/>
  <c r="AY9" i="14"/>
  <c r="R9" i="14"/>
  <c r="AN24" i="9"/>
  <c r="B24" i="9"/>
  <c r="AN23" i="9"/>
  <c r="B23" i="9"/>
  <c r="B22" i="9"/>
  <c r="AN22" i="9"/>
  <c r="R8" i="8"/>
  <c r="AY8" i="8"/>
  <c r="G8" i="8"/>
  <c r="AN8" i="8"/>
  <c r="M9" i="8"/>
  <c r="AT9" i="8"/>
  <c r="K9" i="8"/>
  <c r="AR9" i="8"/>
  <c r="L9" i="8"/>
  <c r="AS9" i="8"/>
  <c r="P8" i="8"/>
  <c r="AW8" i="8"/>
  <c r="I8" i="8"/>
  <c r="AP8" i="8"/>
  <c r="N10" i="8"/>
  <c r="AU10" i="8"/>
  <c r="N8" i="8"/>
  <c r="AU8" i="8"/>
  <c r="K8" i="8"/>
  <c r="AR8" i="8"/>
  <c r="H8" i="8"/>
  <c r="AO8" i="8"/>
  <c r="J9" i="8"/>
  <c r="AQ9" i="8"/>
  <c r="N9" i="8"/>
  <c r="AU9" i="8"/>
  <c r="J10" i="8"/>
  <c r="AQ10" i="8"/>
  <c r="O8" i="8"/>
  <c r="AV8" i="8"/>
  <c r="O9" i="8"/>
  <c r="AV9" i="8"/>
  <c r="J8" i="8"/>
  <c r="AQ8" i="8"/>
  <c r="Q8" i="8"/>
  <c r="AX8" i="8"/>
  <c r="O10" i="8"/>
  <c r="AV10" i="8"/>
  <c r="L10" i="8"/>
  <c r="AS10" i="8"/>
  <c r="K10" i="8"/>
  <c r="AR10" i="8"/>
  <c r="M8" i="8"/>
  <c r="AT8" i="8"/>
  <c r="L8" i="8"/>
  <c r="AS8" i="8"/>
  <c r="M10" i="8"/>
  <c r="AT10" i="8"/>
  <c r="AC8" i="9"/>
  <c r="AI8" i="9"/>
  <c r="X8" i="9"/>
  <c r="AG8" i="9"/>
  <c r="AD10" i="9"/>
  <c r="Y8" i="9"/>
  <c r="AC9" i="9"/>
  <c r="AD9" i="9"/>
  <c r="AB9" i="9"/>
  <c r="AF10" i="9"/>
  <c r="Z8" i="9"/>
  <c r="AE9" i="9"/>
  <c r="AA10" i="9"/>
  <c r="AE8" i="9"/>
  <c r="AB8" i="9"/>
  <c r="AF8" i="9"/>
  <c r="AF9" i="9"/>
  <c r="AA9" i="9"/>
  <c r="AC10" i="9"/>
  <c r="AE10" i="9"/>
  <c r="AA8" i="9"/>
  <c r="AH8" i="9"/>
  <c r="AB10" i="9"/>
  <c r="AD8" i="9"/>
  <c r="AF9" i="10" a="1"/>
  <c r="Y9" i="10" a="1"/>
  <c r="AF10" i="10" a="1"/>
  <c r="AA10" i="10" a="1"/>
  <c r="AB10" i="10" a="1"/>
  <c r="Z9" i="10" a="1"/>
  <c r="X24" i="10"/>
  <c r="AE10" i="10" a="1"/>
  <c r="AB11" i="10" a="1"/>
  <c r="AE11" i="10" a="1"/>
  <c r="AC11" i="10" a="1"/>
  <c r="AD9" i="10" a="1"/>
  <c r="X23" i="10"/>
  <c r="AB9" i="10" a="1"/>
  <c r="AA11" i="10" a="1"/>
  <c r="AD10" i="10" a="1"/>
  <c r="AC9" i="10" a="1"/>
  <c r="AA9" i="10" a="1"/>
  <c r="AE9" i="10" a="1"/>
  <c r="AD11" i="10" a="1"/>
  <c r="AH9" i="10" a="1"/>
  <c r="AI9" i="10" a="1"/>
  <c r="AG9" i="10" a="1"/>
  <c r="X9" i="10" a="1"/>
  <c r="X25" i="10"/>
  <c r="AC10" i="10" a="1"/>
  <c r="AF11" i="10" a="1"/>
  <c r="AI9" i="16" a="1"/>
  <c r="AI9" i="16" l="1"/>
  <c r="R9" i="16" s="1"/>
  <c r="R9" i="15"/>
  <c r="AY9" i="15"/>
  <c r="B25" i="10"/>
  <c r="AN25" i="10"/>
  <c r="B24" i="10"/>
  <c r="AN24" i="10"/>
  <c r="AN23" i="10"/>
  <c r="B23" i="10"/>
  <c r="G8" i="9"/>
  <c r="AN8" i="9"/>
  <c r="N8" i="9"/>
  <c r="AU8" i="9"/>
  <c r="R8" i="9"/>
  <c r="AY8" i="9"/>
  <c r="L8" i="9"/>
  <c r="AS8" i="9"/>
  <c r="M8" i="9"/>
  <c r="AT8" i="9"/>
  <c r="N9" i="9"/>
  <c r="AU9" i="9"/>
  <c r="K10" i="9"/>
  <c r="AR10" i="9"/>
  <c r="I8" i="9"/>
  <c r="AP8" i="9"/>
  <c r="K8" i="9"/>
  <c r="AR8" i="9"/>
  <c r="J10" i="9"/>
  <c r="AQ10" i="9"/>
  <c r="O10" i="9"/>
  <c r="AV10" i="9"/>
  <c r="L9" i="9"/>
  <c r="AS9" i="9"/>
  <c r="Q8" i="9"/>
  <c r="AX8" i="9"/>
  <c r="K9" i="9"/>
  <c r="AR9" i="9"/>
  <c r="N10" i="9"/>
  <c r="AU10" i="9"/>
  <c r="M9" i="9"/>
  <c r="AT9" i="9"/>
  <c r="J8" i="9"/>
  <c r="AQ8" i="9"/>
  <c r="L10" i="9"/>
  <c r="AS10" i="9"/>
  <c r="J9" i="9"/>
  <c r="AQ9" i="9"/>
  <c r="H8" i="9"/>
  <c r="AO8" i="9"/>
  <c r="O9" i="9"/>
  <c r="AV9" i="9"/>
  <c r="M10" i="9"/>
  <c r="AT10" i="9"/>
  <c r="O8" i="9"/>
  <c r="AV8" i="9"/>
  <c r="P8" i="9"/>
  <c r="AW8" i="9"/>
  <c r="Y9" i="10"/>
  <c r="AF9" i="10"/>
  <c r="AB9" i="10"/>
  <c r="AA11" i="10"/>
  <c r="AD9" i="10"/>
  <c r="AE10" i="10"/>
  <c r="AF10" i="10"/>
  <c r="AD11" i="10"/>
  <c r="AG9" i="10"/>
  <c r="AI9" i="10"/>
  <c r="AC9" i="10"/>
  <c r="AB11" i="10"/>
  <c r="AF11" i="10"/>
  <c r="AB10" i="10"/>
  <c r="AA10" i="10"/>
  <c r="X9" i="10"/>
  <c r="AE9" i="10"/>
  <c r="Z9" i="10"/>
  <c r="AH9" i="10"/>
  <c r="AA9" i="10"/>
  <c r="AE11" i="10"/>
  <c r="AD10" i="10"/>
  <c r="AC11" i="10"/>
  <c r="AC10" i="10"/>
  <c r="AI9" i="11" a="1"/>
  <c r="AF11" i="11" a="1"/>
  <c r="AE11" i="11" a="1"/>
  <c r="AG9" i="11" a="1"/>
  <c r="AB11" i="11" a="1"/>
  <c r="AA10" i="11" a="1"/>
  <c r="AH9" i="11" a="1"/>
  <c r="Z9" i="11" a="1"/>
  <c r="AC9" i="11" a="1"/>
  <c r="AA11" i="11" a="1"/>
  <c r="Y9" i="11" a="1"/>
  <c r="AC10" i="11" a="1"/>
  <c r="X24" i="11"/>
  <c r="AD9" i="11" a="1"/>
  <c r="AD10" i="11" a="1"/>
  <c r="X23" i="11"/>
  <c r="X9" i="11" a="1"/>
  <c r="AB10" i="11" a="1"/>
  <c r="AF9" i="11" a="1"/>
  <c r="AC11" i="11" a="1"/>
  <c r="AF10" i="11" a="1"/>
  <c r="AD11" i="11" a="1"/>
  <c r="AA9" i="11" a="1"/>
  <c r="AB9" i="11" a="1"/>
  <c r="X25" i="11"/>
  <c r="AE10" i="11" a="1"/>
  <c r="AE9" i="11" a="1"/>
  <c r="AY9" i="16" l="1"/>
  <c r="B25" i="11"/>
  <c r="AN25" i="11"/>
  <c r="B23" i="11"/>
  <c r="AN23" i="11"/>
  <c r="AN24" i="11"/>
  <c r="B24" i="11"/>
  <c r="H9" i="10"/>
  <c r="AO9" i="10"/>
  <c r="K11" i="10"/>
  <c r="AR11" i="10"/>
  <c r="L10" i="10"/>
  <c r="AS10" i="10"/>
  <c r="K9" i="10"/>
  <c r="AR9" i="10"/>
  <c r="K10" i="10"/>
  <c r="AR10" i="10"/>
  <c r="J9" i="10"/>
  <c r="AQ9" i="10"/>
  <c r="O10" i="10"/>
  <c r="AV10" i="10"/>
  <c r="L9" i="10"/>
  <c r="AS9" i="10"/>
  <c r="M10" i="10"/>
  <c r="AT10" i="10"/>
  <c r="R9" i="10"/>
  <c r="AY9" i="10"/>
  <c r="N11" i="10"/>
  <c r="AU11" i="10"/>
  <c r="P9" i="10"/>
  <c r="AW9" i="10"/>
  <c r="Q9" i="10"/>
  <c r="AX9" i="10"/>
  <c r="N10" i="10"/>
  <c r="AU10" i="10"/>
  <c r="O11" i="10"/>
  <c r="AV11" i="10"/>
  <c r="L11" i="10"/>
  <c r="AS11" i="10"/>
  <c r="M11" i="10"/>
  <c r="AT11" i="10"/>
  <c r="M9" i="10"/>
  <c r="AT9" i="10"/>
  <c r="J10" i="10"/>
  <c r="AQ10" i="10"/>
  <c r="O9" i="10"/>
  <c r="AV9" i="10"/>
  <c r="I9" i="10"/>
  <c r="AP9" i="10"/>
  <c r="N9" i="10"/>
  <c r="AU9" i="10"/>
  <c r="G9" i="10"/>
  <c r="AN9" i="10"/>
  <c r="J11" i="10"/>
  <c r="AQ11" i="10"/>
  <c r="AC10" i="11"/>
  <c r="AC9" i="11"/>
  <c r="AI9" i="11"/>
  <c r="AF11" i="11"/>
  <c r="Y9" i="11"/>
  <c r="AB11" i="11"/>
  <c r="AC11" i="11"/>
  <c r="AD10" i="11"/>
  <c r="AE11" i="11"/>
  <c r="AG9" i="11"/>
  <c r="AA9" i="11"/>
  <c r="AD11" i="11"/>
  <c r="AH9" i="11"/>
  <c r="AF10" i="11"/>
  <c r="Z9" i="11"/>
  <c r="AE10" i="11"/>
  <c r="AE9" i="11"/>
  <c r="AD9" i="11"/>
  <c r="X9" i="11"/>
  <c r="AA11" i="11"/>
  <c r="AA10" i="11"/>
  <c r="AB9" i="11"/>
  <c r="AB10" i="11"/>
  <c r="AF9" i="11"/>
  <c r="X24" i="12"/>
  <c r="X25" i="12"/>
  <c r="X25" i="13"/>
  <c r="X23" i="12"/>
  <c r="AN25" i="12" l="1"/>
  <c r="B25" i="12"/>
  <c r="B25" i="13"/>
  <c r="AN25" i="13"/>
  <c r="AN24" i="12"/>
  <c r="B24" i="12"/>
  <c r="AN23" i="12"/>
  <c r="B23" i="12"/>
  <c r="R9" i="11"/>
  <c r="AY9" i="11"/>
  <c r="O10" i="11"/>
  <c r="AV10" i="11"/>
  <c r="O9" i="11"/>
  <c r="AV9" i="11"/>
  <c r="M11" i="11"/>
  <c r="AT11" i="11"/>
  <c r="J10" i="11"/>
  <c r="AQ10" i="11"/>
  <c r="L11" i="11"/>
  <c r="AS11" i="11"/>
  <c r="Q9" i="11"/>
  <c r="AX9" i="11"/>
  <c r="L10" i="11"/>
  <c r="AS10" i="11"/>
  <c r="K10" i="11"/>
  <c r="AR10" i="11"/>
  <c r="N11" i="11"/>
  <c r="AU11" i="11"/>
  <c r="M10" i="11"/>
  <c r="AT10" i="11"/>
  <c r="G9" i="11"/>
  <c r="AN9" i="11"/>
  <c r="J9" i="11"/>
  <c r="AQ9" i="11"/>
  <c r="P9" i="11"/>
  <c r="AW9" i="11"/>
  <c r="J11" i="11"/>
  <c r="AQ11" i="11"/>
  <c r="N9" i="11"/>
  <c r="AU9" i="11"/>
  <c r="I9" i="11"/>
  <c r="AP9" i="11"/>
  <c r="L9" i="11"/>
  <c r="AS9" i="11"/>
  <c r="K9" i="11"/>
  <c r="AR9" i="11"/>
  <c r="M9" i="11"/>
  <c r="AT9" i="11"/>
  <c r="K11" i="11"/>
  <c r="AR11" i="11"/>
  <c r="H9" i="11"/>
  <c r="AO9" i="11"/>
  <c r="N10" i="11"/>
  <c r="AU10" i="11"/>
  <c r="O11" i="11"/>
  <c r="AV11" i="11"/>
  <c r="AF9" i="13" a="1"/>
  <c r="AF11" i="13" a="1"/>
  <c r="AA11" i="13" a="1"/>
  <c r="AC11" i="13" a="1"/>
  <c r="Z9" i="13" a="1"/>
  <c r="X23" i="13"/>
  <c r="AD10" i="13" a="1"/>
  <c r="AH9" i="13" a="1"/>
  <c r="AA10" i="13" a="1"/>
  <c r="AE10" i="13" a="1"/>
  <c r="AD11" i="13" a="1"/>
  <c r="X9" i="13" a="1"/>
  <c r="AB11" i="13" a="1"/>
  <c r="AC9" i="13" a="1"/>
  <c r="AB9" i="13" a="1"/>
  <c r="AF10" i="13" a="1"/>
  <c r="Y9" i="13" a="1"/>
  <c r="AB10" i="13" a="1"/>
  <c r="AE9" i="13" a="1"/>
  <c r="AD9" i="13" a="1"/>
  <c r="AE11" i="13" a="1"/>
  <c r="AA9" i="13" a="1"/>
  <c r="X24" i="13"/>
  <c r="AC10" i="13" a="1"/>
  <c r="AG9" i="13" a="1"/>
  <c r="AN20" i="14" l="1"/>
  <c r="B20" i="14"/>
  <c r="B19" i="14"/>
  <c r="AN19" i="14"/>
  <c r="B18" i="14"/>
  <c r="AN18" i="14"/>
  <c r="AN24" i="13"/>
  <c r="B24" i="13"/>
  <c r="B23" i="13"/>
  <c r="AN23" i="13"/>
  <c r="K10" i="12"/>
  <c r="AR10" i="12"/>
  <c r="M11" i="12"/>
  <c r="AT11" i="12"/>
  <c r="O9" i="12"/>
  <c r="AV9" i="12"/>
  <c r="L11" i="12"/>
  <c r="AS11" i="12"/>
  <c r="O11" i="12"/>
  <c r="AV11" i="12"/>
  <c r="Q9" i="12"/>
  <c r="AX9" i="12"/>
  <c r="L9" i="12"/>
  <c r="AS9" i="12"/>
  <c r="G9" i="12"/>
  <c r="AN9" i="12"/>
  <c r="M10" i="12"/>
  <c r="AT10" i="12"/>
  <c r="R9" i="12"/>
  <c r="J11" i="12"/>
  <c r="AQ11" i="12"/>
  <c r="N11" i="12"/>
  <c r="AU11" i="12"/>
  <c r="J10" i="12"/>
  <c r="AQ10" i="12"/>
  <c r="N10" i="12"/>
  <c r="AU10" i="12"/>
  <c r="O10" i="12"/>
  <c r="AV10" i="12"/>
  <c r="N9" i="12"/>
  <c r="AU9" i="12"/>
  <c r="M9" i="12"/>
  <c r="AT9" i="12"/>
  <c r="H9" i="12"/>
  <c r="AO9" i="12"/>
  <c r="K11" i="12"/>
  <c r="AR11" i="12"/>
  <c r="P9" i="12"/>
  <c r="AW9" i="12"/>
  <c r="L10" i="12"/>
  <c r="AS10" i="12"/>
  <c r="K9" i="12"/>
  <c r="AR9" i="12"/>
  <c r="J9" i="12"/>
  <c r="AQ9" i="12"/>
  <c r="I9" i="12"/>
  <c r="AP9" i="12"/>
  <c r="AC11" i="13"/>
  <c r="AH9" i="13"/>
  <c r="X9" i="13"/>
  <c r="AC9" i="13"/>
  <c r="AD10" i="13"/>
  <c r="AA11" i="13"/>
  <c r="AE10" i="13"/>
  <c r="AE11" i="13"/>
  <c r="Y9" i="13"/>
  <c r="AA10" i="13"/>
  <c r="AB11" i="13"/>
  <c r="AG9" i="13"/>
  <c r="AC10" i="13"/>
  <c r="AB9" i="13"/>
  <c r="AF10" i="13"/>
  <c r="AA9" i="13"/>
  <c r="Z9" i="13"/>
  <c r="AB10" i="13"/>
  <c r="AF11" i="13"/>
  <c r="AD11" i="13"/>
  <c r="AE9" i="13"/>
  <c r="AF9" i="13"/>
  <c r="AD9" i="13"/>
  <c r="AE11" i="14" a="1"/>
  <c r="AH9" i="14" a="1"/>
  <c r="AE10" i="14" a="1"/>
  <c r="AF11" i="14" a="1"/>
  <c r="AB10" i="14" a="1"/>
  <c r="AF10" i="14" a="1"/>
  <c r="AA11" i="14" a="1"/>
  <c r="AD11" i="14" a="1"/>
  <c r="AA9" i="14" a="1"/>
  <c r="AC9" i="14" a="1"/>
  <c r="AD10" i="14" a="1"/>
  <c r="AA10" i="14" a="1"/>
  <c r="AB11" i="14" a="1"/>
  <c r="AD9" i="14" a="1"/>
  <c r="AG9" i="14" a="1"/>
  <c r="AE9" i="14" a="1"/>
  <c r="AF9" i="14" a="1"/>
  <c r="Y9" i="14" a="1"/>
  <c r="AB9" i="14" a="1"/>
  <c r="AC11" i="14" a="1"/>
  <c r="X9" i="14" a="1"/>
  <c r="Z9" i="14" a="1"/>
  <c r="AC10" i="14" a="1"/>
  <c r="Z9" i="14" l="1"/>
  <c r="X9" i="14"/>
  <c r="AA9" i="14"/>
  <c r="AH9" i="14"/>
  <c r="AF10" i="14"/>
  <c r="AC11" i="14"/>
  <c r="AB9" i="14"/>
  <c r="AC10" i="14"/>
  <c r="AG9" i="14"/>
  <c r="AB11" i="14"/>
  <c r="AA10" i="14"/>
  <c r="AD9" i="14"/>
  <c r="Y9" i="14"/>
  <c r="AF9" i="14"/>
  <c r="AE11" i="14"/>
  <c r="AE9" i="14"/>
  <c r="AE10" i="14"/>
  <c r="AD11" i="14"/>
  <c r="AA11" i="14"/>
  <c r="AF11" i="14"/>
  <c r="AD10" i="14"/>
  <c r="AB10" i="14"/>
  <c r="AC9" i="14"/>
  <c r="AN9" i="13"/>
  <c r="AV11" i="13"/>
  <c r="Q9" i="13"/>
  <c r="AX9" i="13"/>
  <c r="P9" i="13"/>
  <c r="AW9" i="13"/>
  <c r="K11" i="13"/>
  <c r="AR11" i="13"/>
  <c r="L10" i="13"/>
  <c r="AS10" i="13"/>
  <c r="M9" i="13"/>
  <c r="AT9" i="13"/>
  <c r="H9" i="13"/>
  <c r="AO9" i="13"/>
  <c r="O9" i="13"/>
  <c r="AV9" i="13"/>
  <c r="N9" i="13"/>
  <c r="AU9" i="13"/>
  <c r="N11" i="13"/>
  <c r="AU11" i="13"/>
  <c r="N10" i="13"/>
  <c r="AU10" i="13"/>
  <c r="J11" i="13"/>
  <c r="AQ11" i="13"/>
  <c r="I9" i="13"/>
  <c r="AP9" i="13"/>
  <c r="J9" i="13"/>
  <c r="AQ9" i="13"/>
  <c r="M10" i="13"/>
  <c r="AT10" i="13"/>
  <c r="L11" i="13"/>
  <c r="AS11" i="13"/>
  <c r="J10" i="13"/>
  <c r="AQ10" i="13"/>
  <c r="M11" i="13"/>
  <c r="AT11" i="13"/>
  <c r="O11" i="13"/>
  <c r="K10" i="13"/>
  <c r="AR10" i="13"/>
  <c r="O10" i="13"/>
  <c r="AV10" i="13"/>
  <c r="L9" i="13"/>
  <c r="AS9" i="13"/>
  <c r="K9" i="13"/>
  <c r="AR9" i="13"/>
  <c r="G9" i="13"/>
  <c r="Y9" i="15" a="1"/>
  <c r="AE11" i="15" a="1"/>
  <c r="AE10" i="15" a="1"/>
  <c r="AD9" i="15" a="1"/>
  <c r="AF11" i="15" a="1"/>
  <c r="AB11" i="15" a="1"/>
  <c r="AA11" i="15" a="1"/>
  <c r="AD10" i="15" a="1"/>
  <c r="Z9" i="15" a="1"/>
  <c r="AE9" i="15" a="1"/>
  <c r="AH9" i="15" a="1"/>
  <c r="X9" i="15" a="1"/>
  <c r="AF10" i="15" a="1"/>
  <c r="AF9" i="15" a="1"/>
  <c r="AC11" i="15" a="1"/>
  <c r="AA10" i="15" a="1"/>
  <c r="AA9" i="15" a="1"/>
  <c r="AD11" i="15" a="1"/>
  <c r="AC9" i="15" a="1"/>
  <c r="AB10" i="15" a="1"/>
  <c r="AG9" i="15" a="1"/>
  <c r="AB9" i="15" a="1"/>
  <c r="AC10" i="15" a="1"/>
  <c r="AD11" i="15" l="1"/>
  <c r="AE9" i="15"/>
  <c r="X9" i="15"/>
  <c r="Y9" i="15"/>
  <c r="AF10" i="15"/>
  <c r="AE10" i="15"/>
  <c r="AE11" i="15"/>
  <c r="Z9" i="15"/>
  <c r="AA11" i="15"/>
  <c r="AH9" i="15"/>
  <c r="AA9" i="15"/>
  <c r="AF9" i="15"/>
  <c r="AB11" i="15"/>
  <c r="AC9" i="15"/>
  <c r="AB10" i="15"/>
  <c r="AC10" i="15"/>
  <c r="AA10" i="15"/>
  <c r="AD10" i="15"/>
  <c r="AB9" i="15"/>
  <c r="AD9" i="15"/>
  <c r="AG9" i="15"/>
  <c r="AF11" i="15"/>
  <c r="AC11" i="15"/>
  <c r="K11" i="14"/>
  <c r="AR11" i="14"/>
  <c r="AS9" i="14"/>
  <c r="L9" i="14"/>
  <c r="AW9" i="14"/>
  <c r="P9" i="14"/>
  <c r="K10" i="14"/>
  <c r="AR10" i="14"/>
  <c r="AS10" i="14"/>
  <c r="L10" i="14"/>
  <c r="M10" i="14"/>
  <c r="AT10" i="14"/>
  <c r="K9" i="14"/>
  <c r="AR9" i="14"/>
  <c r="O11" i="14"/>
  <c r="AV11" i="14"/>
  <c r="AS11" i="14"/>
  <c r="L11" i="14"/>
  <c r="AV9" i="14"/>
  <c r="O9" i="14"/>
  <c r="H9" i="14"/>
  <c r="AO9" i="14"/>
  <c r="AT9" i="14"/>
  <c r="M9" i="14"/>
  <c r="J10" i="14"/>
  <c r="AQ10" i="14"/>
  <c r="J11" i="14"/>
  <c r="AQ11" i="14"/>
  <c r="AV10" i="14"/>
  <c r="O10" i="14"/>
  <c r="AT11" i="14"/>
  <c r="M11" i="14"/>
  <c r="Q9" i="14"/>
  <c r="AX9" i="14"/>
  <c r="N10" i="14"/>
  <c r="AU10" i="14"/>
  <c r="AQ9" i="14"/>
  <c r="J9" i="14"/>
  <c r="AU9" i="14"/>
  <c r="N9" i="14"/>
  <c r="G9" i="14"/>
  <c r="AN9" i="14"/>
  <c r="AU11" i="14"/>
  <c r="N11" i="14"/>
  <c r="AP9" i="14"/>
  <c r="I9" i="14"/>
  <c r="AD11" i="16" a="1"/>
  <c r="AF10" i="16" a="1"/>
  <c r="AC10" i="16" a="1"/>
  <c r="AA10" i="16" a="1"/>
  <c r="AG9" i="16" a="1"/>
  <c r="AC11" i="16" a="1"/>
  <c r="AB11" i="16" a="1"/>
  <c r="AD9" i="16" a="1"/>
  <c r="AA9" i="16" a="1"/>
  <c r="AD10" i="16" a="1"/>
  <c r="AB10" i="16" a="1"/>
  <c r="AB9" i="16" a="1"/>
  <c r="AA11" i="16" a="1"/>
  <c r="AE10" i="16" a="1"/>
  <c r="AE11" i="16" a="1"/>
  <c r="Z9" i="16" a="1"/>
  <c r="AH9" i="16" a="1"/>
  <c r="X9" i="16" a="1"/>
  <c r="AF9" i="16" a="1"/>
  <c r="AF11" i="16" a="1"/>
  <c r="Y9" i="16" a="1"/>
  <c r="AE9" i="16" a="1"/>
  <c r="AC9" i="16" a="1"/>
  <c r="AB9" i="16" l="1"/>
  <c r="K9" i="16" s="1"/>
  <c r="AC9" i="16"/>
  <c r="AS9" i="16" s="1"/>
  <c r="Y9" i="16"/>
  <c r="AO9" i="16" s="1"/>
  <c r="AA10" i="16"/>
  <c r="J10" i="16" s="1"/>
  <c r="X9" i="16"/>
  <c r="G9" i="16" s="1"/>
  <c r="AF9" i="16"/>
  <c r="AV9" i="16" s="1"/>
  <c r="AD10" i="16"/>
  <c r="AT10" i="16" s="1"/>
  <c r="AC10" i="16"/>
  <c r="L10" i="16" s="1"/>
  <c r="AE9" i="16"/>
  <c r="N9" i="16" s="1"/>
  <c r="AB11" i="16"/>
  <c r="K11" i="16" s="1"/>
  <c r="AF10" i="16"/>
  <c r="AV10" i="16" s="1"/>
  <c r="AB10" i="16"/>
  <c r="AR10" i="16" s="1"/>
  <c r="AD11" i="16"/>
  <c r="M11" i="16" s="1"/>
  <c r="AH9" i="16"/>
  <c r="Q9" i="16" s="1"/>
  <c r="AC11" i="16"/>
  <c r="AS11" i="16" s="1"/>
  <c r="AA11" i="16"/>
  <c r="J11" i="16" s="1"/>
  <c r="Z9" i="16"/>
  <c r="AP9" i="16" s="1"/>
  <c r="AG9" i="16"/>
  <c r="AW9" i="16" s="1"/>
  <c r="AE11" i="16"/>
  <c r="N11" i="16" s="1"/>
  <c r="AA9" i="16"/>
  <c r="J9" i="16" s="1"/>
  <c r="AF11" i="16"/>
  <c r="O11" i="16" s="1"/>
  <c r="AD9" i="16"/>
  <c r="M9" i="16" s="1"/>
  <c r="AE10" i="16"/>
  <c r="N10" i="16" s="1"/>
  <c r="AR9" i="15"/>
  <c r="L9" i="15"/>
  <c r="H9" i="15"/>
  <c r="J10" i="15"/>
  <c r="G9" i="15"/>
  <c r="O9" i="15"/>
  <c r="M10" i="15"/>
  <c r="L10" i="15"/>
  <c r="N9" i="15"/>
  <c r="K11" i="15"/>
  <c r="O10" i="15"/>
  <c r="AR10" i="15"/>
  <c r="AT11" i="15"/>
  <c r="AX9" i="15"/>
  <c r="L11" i="15"/>
  <c r="AQ11" i="15"/>
  <c r="AP9" i="15"/>
  <c r="AW9" i="15"/>
  <c r="AU11" i="15"/>
  <c r="AQ9" i="15"/>
  <c r="O11" i="15"/>
  <c r="M9" i="15"/>
  <c r="N10" i="15"/>
  <c r="AT9" i="15"/>
  <c r="I9" i="15"/>
  <c r="AU10" i="15"/>
  <c r="M11" i="15"/>
  <c r="AN9" i="15"/>
  <c r="AS11" i="15"/>
  <c r="AV11" i="15"/>
  <c r="K9" i="15"/>
  <c r="AQ10" i="15"/>
  <c r="AU9" i="15"/>
  <c r="AS10" i="15"/>
  <c r="K10" i="15"/>
  <c r="AO9" i="15"/>
  <c r="J11" i="15"/>
  <c r="Q9" i="15"/>
  <c r="N11" i="15"/>
  <c r="AT10" i="15"/>
  <c r="AR11" i="15"/>
  <c r="AV9" i="15"/>
  <c r="J9" i="15"/>
  <c r="P9" i="15"/>
  <c r="AV10" i="15"/>
  <c r="AS9" i="15"/>
  <c r="L11" i="16" l="1"/>
  <c r="AR9" i="16"/>
  <c r="P9" i="16"/>
  <c r="AU10" i="16"/>
  <c r="AQ9" i="16"/>
  <c r="AQ11" i="16"/>
  <c r="AQ10" i="16"/>
  <c r="L9" i="16"/>
  <c r="AV11" i="16"/>
  <c r="I9" i="16"/>
  <c r="AT9" i="16"/>
  <c r="H9" i="16"/>
  <c r="M10" i="16"/>
  <c r="O9" i="16"/>
  <c r="AU9" i="16"/>
  <c r="AN9" i="16"/>
  <c r="AU11" i="16"/>
  <c r="O10" i="16"/>
  <c r="AS10" i="16"/>
  <c r="AT11" i="16"/>
  <c r="AX9" i="16"/>
  <c r="AR11" i="16"/>
  <c r="K10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January 1, 2017: step progression is allowed.
No other changes in January.
Effective the start of the payperiod that includes July 1, 2016:  Increase all steps by $3,153
Increase Longevity 3.0%
</t>
        </r>
      </text>
    </comment>
    <comment ref="A34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Nelmspk0:
Effective January 1, 2017: 
</t>
        </r>
        <r>
          <rPr>
            <sz val="8"/>
            <color indexed="81"/>
            <rFont val="Tahoma"/>
            <family val="2"/>
          </rPr>
          <t xml:space="preserve">No change to schedule. 
Step movement is allowed. 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E</t>
        </r>
        <r>
          <rPr>
            <b/>
            <sz val="8"/>
            <color indexed="81"/>
            <rFont val="Tahoma"/>
            <family val="2"/>
          </rPr>
          <t xml:space="preserve">ffective At the start of the payperiod that includes July1, 2017:
</t>
        </r>
        <r>
          <rPr>
            <sz val="8"/>
            <color indexed="81"/>
            <rFont val="Tahoma"/>
            <family val="2"/>
          </rPr>
          <t>Iincrease all regular salary steps by $3,153
. 
Increase Longevity 3%.</t>
        </r>
        <r>
          <rPr>
            <b/>
            <sz val="8"/>
            <color indexed="81"/>
            <rFont val="Tahoma"/>
            <family val="2"/>
          </rPr>
          <t xml:space="preserve"> 
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Effective at the start of the payperiod that includes January 1, 2018: </t>
        </r>
        <r>
          <rPr>
            <sz val="8"/>
            <color indexed="81"/>
            <rFont val="Tahoma"/>
            <family val="2"/>
          </rPr>
          <t xml:space="preserve">
Step progression is allowed.
Increase all steps by $2,165
Increase Longevity 2.0%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Effective at the start of the pay period that includes January 1, 2018: No Change. 
Effective March 1 2019:</t>
        </r>
        <r>
          <rPr>
            <sz val="8"/>
            <color indexed="81"/>
            <rFont val="Tahoma"/>
            <family val="2"/>
          </rPr>
          <t xml:space="preserve">
Step progression is allowed.
Increase all steps by $2,760
Increase Longevity 2.50%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<sst xmlns="http://schemas.openxmlformats.org/spreadsheetml/2006/main" count="1322" uniqueCount="153">
  <si>
    <t>AFSCME LOCAL 9 - ATTORNEYS UNIT (CAT)</t>
  </si>
  <si>
    <t>Effective at the start of the Pay Period that includes January 1, 2017</t>
  </si>
  <si>
    <t>Step movement is allowed.</t>
  </si>
  <si>
    <t>Job</t>
  </si>
  <si>
    <t>1st</t>
  </si>
  <si>
    <t>2nd</t>
  </si>
  <si>
    <t>3rd</t>
  </si>
  <si>
    <t>4th</t>
  </si>
  <si>
    <t>5th</t>
  </si>
  <si>
    <t>6th</t>
  </si>
  <si>
    <t>7th</t>
  </si>
  <si>
    <t>8th</t>
  </si>
  <si>
    <t xml:space="preserve">9th </t>
  </si>
  <si>
    <t>Code</t>
  </si>
  <si>
    <t>FLSA</t>
  </si>
  <si>
    <t>OTC</t>
  </si>
  <si>
    <t>Classification Title</t>
  </si>
  <si>
    <t>PTS</t>
  </si>
  <si>
    <t>G</t>
  </si>
  <si>
    <t>P</t>
  </si>
  <si>
    <t>Step</t>
  </si>
  <si>
    <t>00630C</t>
  </si>
  <si>
    <t>E</t>
  </si>
  <si>
    <t>Asst City Attorney I-C</t>
  </si>
  <si>
    <t>A</t>
  </si>
  <si>
    <t>00650C</t>
  </si>
  <si>
    <t>Asst City Attorney II-C</t>
  </si>
  <si>
    <t>N/A</t>
  </si>
  <si>
    <t>00670C</t>
  </si>
  <si>
    <t>Asst City Attorney III-C</t>
  </si>
  <si>
    <t>Step "A" (31)</t>
  </si>
  <si>
    <t>Step "B" (32)</t>
  </si>
  <si>
    <t>Step "C" (33)</t>
  </si>
  <si>
    <t>Provided that Assistant City Attorney I’s may start on salary Step "A", "B" or "C" at the discretion of the City Attorney, based upon prior experience. </t>
  </si>
  <si>
    <t xml:space="preserve">At the discretion of the City Attorney, an employee on step "A", "B" or "C" who is eligible for a normal step progression may be moved </t>
  </si>
  <si>
    <t>to Step "B" "C", "1", or "2" based upon performance.</t>
  </si>
  <si>
    <t>Provided that for Assistant City Attorney I's who are on Step "1" or above and are eligible for a normal step progression, the City Attorney may authorize</t>
  </si>
  <si>
    <t xml:space="preserve">one additional step advancement, one time, during their career as an Assistant City Attorney I. </t>
  </si>
  <si>
    <t>LONGEVITY PAY</t>
  </si>
  <si>
    <t xml:space="preserve">Provided that employees in this section shall receive the following longevity.  </t>
  </si>
  <si>
    <t>annual longevity beginning at the 10th year of service.</t>
  </si>
  <si>
    <t>annual longevity beginning at the 15th year of service.</t>
  </si>
  <si>
    <t>annual longevity beginning at the 20th year of service.</t>
  </si>
  <si>
    <t xml:space="preserve">State License Fee: </t>
  </si>
  <si>
    <t>With proof of payment, members shall be eligible to be reimbursed for required State license fees</t>
  </si>
  <si>
    <t>paid in this calendar year.</t>
  </si>
  <si>
    <t>Effective at the start of the Pay Period that includes July 1, 2017</t>
  </si>
  <si>
    <t>Effective at the start of the Pay Period that includes January 1, 2018</t>
  </si>
  <si>
    <t>Effective at the start of the Pay Period that includes March 1, 2019</t>
  </si>
  <si>
    <t>Brenda Miller</t>
  </si>
  <si>
    <t>completed audit</t>
  </si>
  <si>
    <t>Sal</t>
  </si>
  <si>
    <t>Grade</t>
  </si>
  <si>
    <t>Title</t>
  </si>
  <si>
    <t>Step 1</t>
  </si>
  <si>
    <t>Step 2</t>
  </si>
  <si>
    <t>Step 3</t>
  </si>
  <si>
    <t>Step 4</t>
  </si>
  <si>
    <t>Step 5</t>
  </si>
  <si>
    <t>Step 6</t>
  </si>
  <si>
    <t>Step 7</t>
  </si>
  <si>
    <t>Step 8</t>
  </si>
  <si>
    <t>Step 9</t>
  </si>
  <si>
    <t>Step 31</t>
  </si>
  <si>
    <t>Step 32</t>
  </si>
  <si>
    <t>Step 33</t>
  </si>
  <si>
    <t>Longevity</t>
  </si>
  <si>
    <t>10th</t>
  </si>
  <si>
    <t>15th</t>
  </si>
  <si>
    <t>20th</t>
  </si>
  <si>
    <t>Rate</t>
  </si>
  <si>
    <t>Class</t>
  </si>
  <si>
    <t>Salary</t>
  </si>
  <si>
    <t>Total</t>
  </si>
  <si>
    <t>Points</t>
  </si>
  <si>
    <t>With proof of payment, members shall be eligible to be reimbursed for required State license fees paid this calendar year.</t>
  </si>
  <si>
    <t>Longevity Pay:</t>
  </si>
  <si>
    <t>Assistant City Attorney I's:</t>
  </si>
  <si>
    <t>annual longevity beginning at the 10th year of service</t>
  </si>
  <si>
    <t>annual longevity beginning at the 15th year of service</t>
  </si>
  <si>
    <t>annual longevity beginning at the 20th year of service</t>
  </si>
  <si>
    <t>Step A (31)</t>
  </si>
  <si>
    <t>Step B (32)</t>
  </si>
  <si>
    <t>Step C (33)</t>
  </si>
  <si>
    <t>At the discretion of the City Attorney, an employee on step "A", "B" or "C" who is eligible for a normal step progression may be moved to Step "B" "C", "1", or "2" based upon performance.</t>
  </si>
  <si>
    <t xml:space="preserve">one time, during their career as an Assistant City Attorney I. </t>
  </si>
  <si>
    <t xml:space="preserve">Provided that for Assistant City Attorney I's who are on Step "1" or above and are eligible for a normal step progression, the City Attorney may authorize one additional step advancement, </t>
  </si>
  <si>
    <t>Update</t>
  </si>
  <si>
    <t>Y</t>
  </si>
  <si>
    <t>PercIncrJan2020</t>
  </si>
  <si>
    <t>DataMarch2019</t>
  </si>
  <si>
    <t>Reference:</t>
  </si>
  <si>
    <t>DataJan2020</t>
  </si>
  <si>
    <t>PercIncrJan2021</t>
  </si>
  <si>
    <t>PercIncrJan2022</t>
  </si>
  <si>
    <t>DataJan2021</t>
  </si>
  <si>
    <t>PercIncrJan2023</t>
  </si>
  <si>
    <t>DataJan2022</t>
  </si>
  <si>
    <t>PercIncrApril2023</t>
  </si>
  <si>
    <t>DataJan2023</t>
  </si>
  <si>
    <t>DataApril2023</t>
  </si>
  <si>
    <t>PercIncrJan2024</t>
  </si>
  <si>
    <t>PercIncrApril2024</t>
  </si>
  <si>
    <t>DataJan2024</t>
  </si>
  <si>
    <t>Effective January 1, 2023 (2.5% increase)</t>
  </si>
  <si>
    <t>Effective January 1, 2020 (1% increase)</t>
  </si>
  <si>
    <t>Effective January 1, 2021 (1.5% increase)</t>
  </si>
  <si>
    <t>Effective January 1, 2022 (2.5% increase)</t>
  </si>
  <si>
    <t>Effective April 1, 2023 (0.75% market adjustment)</t>
  </si>
  <si>
    <t>Effective April 1, 2024 (0.75% market adjustment)</t>
  </si>
  <si>
    <t>Step movement is allowed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</si>
  <si>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At the discretion of the City Attorney, an employee on step "A", "B" or "C" who is eligible for a normal step progression may be moved to Step "B" "C", "1", or "2" based upon performance.</t>
    </r>
  </si>
  <si>
    <t xml:space="preserve">   one time, during their career as an Assistant City Attorney I. </t>
  </si>
  <si>
    <t>Payroll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</si>
  <si>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Provided that Assistant City Attorney I’s may start on salary Step "A", "B" or "C" at the discretion of the City Attorney, based upon prior experience.</t>
    </r>
  </si>
  <si>
    <r>
      <t xml:space="preserve">• </t>
    </r>
    <r>
      <rPr>
        <sz val="11"/>
        <rFont val="Calibri"/>
        <family val="2"/>
        <scheme val="minor"/>
      </rPr>
      <t>Provided that Assistant City Attorney I’s may start on salary Step "A", "B" or "C" at the discretion of the City Attorney, based upon prior experience.</t>
    </r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</si>
  <si>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Provided that for Assistant City Attorney I's who are on Step "1" or above and are eligible for a normal step progression, the City Attorney may authorize one additional step advancement,</t>
    </r>
  </si>
  <si>
    <r>
      <t xml:space="preserve">• </t>
    </r>
    <r>
      <rPr>
        <sz val="11"/>
        <rFont val="Calibri"/>
        <family val="2"/>
        <scheme val="minor"/>
      </rPr>
      <t>Provided that for Assistant City Attorney I's who are on Step "1" or above and are eligible for a normal step progression, the City Attorney may authorize one additional step advancement,</t>
    </r>
  </si>
  <si>
    <t>Clothing Allowance:</t>
  </si>
  <si>
    <t>A $200  clothing allowance will be paid as an annual lump sum payment on the first full pay period of the year.</t>
  </si>
  <si>
    <t>Last Updated April 14, 2022</t>
  </si>
  <si>
    <t>Asst City Attorney-C</t>
  </si>
  <si>
    <t>Senior Asst City Attorney-C</t>
  </si>
  <si>
    <t>Lead Asst City Attorney-C</t>
  </si>
  <si>
    <t>Updated titles, points, grades, pay for all three levels; final ranges based on market analysis</t>
  </si>
  <si>
    <t>Last Updated January 16, 2024</t>
  </si>
  <si>
    <t>Effective January 1, 2024 (Market Adjustment, 2.5% increase)</t>
  </si>
  <si>
    <t>City of Minneapolis</t>
  </si>
  <si>
    <t>Last updated 12/10/2024</t>
  </si>
  <si>
    <t>Page 1 of 1</t>
  </si>
  <si>
    <t>DataApr2024</t>
  </si>
  <si>
    <t>Provided that employees in this section shall receive the following annual longevity pay</t>
  </si>
  <si>
    <t xml:space="preserve">Members will be reimbursed for the cost of their annual Minnesota Attorney License registration fee (Minnesota Supreme Court Annual Lawyer Registration Fee) </t>
  </si>
  <si>
    <t>and the cost of admission to any Federal Courts required as part of an employee’s job duties</t>
  </si>
  <si>
    <t>Effective January 1, 2025 (4% general wage adjustment)</t>
  </si>
  <si>
    <t>PercIncrJan2025</t>
  </si>
  <si>
    <t>PercIncrJan2026</t>
  </si>
  <si>
    <t>DataJan2025</t>
  </si>
  <si>
    <t>DataJan2026</t>
  </si>
  <si>
    <t>PercIncrJan2027</t>
  </si>
  <si>
    <t>Effective January 1, 2026 (4% general wage adjustment)</t>
  </si>
  <si>
    <t>Effective January 1, 2027 (3% general wage adjustment)</t>
  </si>
  <si>
    <t>Assistant City Attorneys (job code 00630C):</t>
  </si>
  <si>
    <t>DataApr2024 refers to: '4-1-2024'!$U$7:$AI$34</t>
  </si>
  <si>
    <t>PercIncrJan2025 refers to: '1-1-2025'!$U$2</t>
  </si>
  <si>
    <t>PercIncrJan2026 refers to: '1-1-2026'!$U$2</t>
  </si>
  <si>
    <t>PercIncrJan2027 refers to: '1-1-2027'!$U$2</t>
  </si>
  <si>
    <t>Last Updated July 10, 2025</t>
  </si>
  <si>
    <t>PercIncrApril2024 refers to: '4-1-2024'!$U$2</t>
  </si>
  <si>
    <t>DataJan2024 refers to: '1-1-2024'!$U$8:$AI$26</t>
  </si>
  <si>
    <t>Provided that Assistant City Attorneys may start on salary Step "A", "B" or "C" at the discretion of the City Attorney, based upon prior experience.</t>
  </si>
  <si>
    <t>DataJan2025 refers to: '1-1-2025'!$U$7:$AI$22</t>
  </si>
  <si>
    <t>DataJan2026 refers to: '1-1-2026'!$U$9:$AI$23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</si>
</sst>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&quot;$&quot;#,##0.00"/>
    <numFmt numFmtId="167" formatCode="_(&quot;$&quot;* #,##0_);_(&quot;$&quot;* \(#,##0\);_(&quot;$&quot;* &quot;-&quot;??_);_(@_)"/>
    <numFmt numFmtId="168" formatCode="&quot;$&quot;#,##0.000"/>
    <numFmt numFmtId="169" formatCode="&quot;$&quot;#,##0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name val="Arial Unicode MS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b/>
      <sz val="10"/>
      <name val="Arial Unicode MS"/>
      <family val="2"/>
    </font>
    <font>
      <b/>
      <sz val="10"/>
      <name val="MS Sans Serif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4" fillId="0" borderId="0" applyNumberFormat="0" applyFont="0" applyFill="0" applyBorder="0" applyAlignment="0" applyProtection="0">
      <alignment horizontal="left"/>
    </xf>
    <xf numFmtId="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5" fillId="0" borderId="0"/>
    <xf numFmtId="0" fontId="9" fillId="0" borderId="0"/>
    <xf numFmtId="0" fontId="1" fillId="0" borderId="0"/>
    <xf numFmtId="9" fontId="10" fillId="0" borderId="0" applyFont="0" applyFill="0" applyBorder="0" applyAlignment="0" applyProtection="0"/>
    <xf numFmtId="15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11" fillId="0" borderId="1">
      <alignment horizontal="center"/>
    </xf>
  </cellStyleXfs>
  <cellXfs count="71">
    <xf numFmtId="0" fontId="0" fillId="0" borderId="0" xfId="0"/>
    <xf numFmtId="0" fontId="2" fillId="0" borderId="0" xfId="1" applyFont="1" applyFill="1" applyBorder="1" applyAlignment="1" applyProtection="1">
      <alignment horizontal="center"/>
      <protection hidden="1"/>
    </xf>
    <xf numFmtId="164" fontId="2" fillId="0" borderId="0" xfId="1" applyNumberFormat="1" applyFont="1" applyFill="1" applyBorder="1" applyAlignment="1" applyProtection="1">
      <alignment horizontal="center"/>
      <protection hidden="1"/>
    </xf>
    <xf numFmtId="0" fontId="3" fillId="0" borderId="0" xfId="1" applyFont="1" applyFill="1" applyBorder="1" applyAlignment="1" applyProtection="1">
      <alignment horizontal="center"/>
      <protection hidden="1"/>
    </xf>
    <xf numFmtId="0" fontId="13" fillId="0" borderId="0" xfId="1" applyFont="1" applyFill="1" applyBorder="1" applyAlignment="1" applyProtection="1">
      <alignment horizontal="center"/>
      <protection hidden="1"/>
    </xf>
    <xf numFmtId="164" fontId="13" fillId="0" borderId="0" xfId="1" applyNumberFormat="1" applyFont="1" applyFill="1" applyBorder="1" applyAlignment="1" applyProtection="1">
      <alignment horizontal="center"/>
      <protection hidden="1"/>
    </xf>
    <xf numFmtId="0" fontId="14" fillId="0" borderId="0" xfId="1" applyFont="1" applyFill="1" applyBorder="1" applyAlignment="1" applyProtection="1">
      <alignment horizontal="left"/>
      <protection hidden="1"/>
    </xf>
    <xf numFmtId="0" fontId="13" fillId="0" borderId="0" xfId="1" applyFont="1" applyFill="1" applyBorder="1" applyAlignment="1" applyProtection="1">
      <alignment horizontal="left"/>
      <protection hidden="1"/>
    </xf>
    <xf numFmtId="0" fontId="14" fillId="0" borderId="0" xfId="1" applyFont="1" applyFill="1" applyBorder="1" applyAlignment="1" applyProtection="1">
      <alignment horizontal="center"/>
      <protection hidden="1"/>
    </xf>
    <xf numFmtId="164" fontId="14" fillId="0" borderId="0" xfId="1" applyNumberFormat="1" applyFont="1" applyFill="1" applyBorder="1" applyAlignment="1" applyProtection="1">
      <alignment horizontal="center"/>
      <protection hidden="1"/>
    </xf>
    <xf numFmtId="165" fontId="3" fillId="0" borderId="0" xfId="1" applyNumberFormat="1" applyFont="1" applyFill="1" applyBorder="1" applyAlignment="1" applyProtection="1">
      <alignment horizontal="center"/>
      <protection hidden="1"/>
    </xf>
    <xf numFmtId="165" fontId="2" fillId="0" borderId="0" xfId="1" applyNumberFormat="1" applyFont="1" applyFill="1" applyBorder="1" applyAlignment="1" applyProtection="1">
      <alignment horizontal="center"/>
      <protection hidden="1"/>
    </xf>
    <xf numFmtId="0" fontId="14" fillId="0" borderId="0" xfId="1" applyFont="1" applyFill="1" applyBorder="1" applyProtection="1">
      <protection hidden="1"/>
    </xf>
    <xf numFmtId="3" fontId="3" fillId="0" borderId="0" xfId="1" applyNumberFormat="1" applyFont="1" applyFill="1" applyBorder="1" applyAlignment="1" applyProtection="1">
      <alignment horizontal="center"/>
      <protection hidden="1"/>
    </xf>
    <xf numFmtId="0" fontId="3" fillId="0" borderId="0" xfId="1" applyFont="1" applyFill="1" applyBorder="1" applyProtection="1">
      <protection hidden="1"/>
    </xf>
    <xf numFmtId="0" fontId="15" fillId="0" borderId="0" xfId="1" applyFont="1" applyFill="1" applyBorder="1" applyProtection="1">
      <protection hidden="1"/>
    </xf>
    <xf numFmtId="3" fontId="14" fillId="0" borderId="0" xfId="1" applyNumberFormat="1" applyFont="1" applyFill="1" applyBorder="1" applyProtection="1">
      <protection hidden="1"/>
    </xf>
    <xf numFmtId="165" fontId="14" fillId="0" borderId="0" xfId="1" applyNumberFormat="1" applyFont="1" applyFill="1" applyBorder="1" applyAlignment="1" applyProtection="1">
      <alignment horizontal="center" wrapText="1"/>
      <protection hidden="1"/>
    </xf>
    <xf numFmtId="165" fontId="13" fillId="0" borderId="0" xfId="1" applyNumberFormat="1" applyFont="1" applyFill="1" applyBorder="1" applyAlignment="1" applyProtection="1">
      <alignment horizontal="center"/>
      <protection hidden="1"/>
    </xf>
    <xf numFmtId="165" fontId="14" fillId="0" borderId="0" xfId="1" applyNumberFormat="1" applyFont="1" applyFill="1" applyBorder="1" applyAlignment="1" applyProtection="1">
      <alignment horizontal="center"/>
      <protection hidden="1"/>
    </xf>
    <xf numFmtId="167" fontId="14" fillId="0" borderId="0" xfId="4" applyNumberFormat="1" applyFont="1" applyFill="1" applyBorder="1" applyAlignment="1" applyProtection="1">
      <alignment horizontal="center"/>
      <protection hidden="1"/>
    </xf>
    <xf numFmtId="0" fontId="12" fillId="0" borderId="0" xfId="1" applyFont="1" applyFill="1" applyBorder="1" applyAlignment="1" applyProtection="1">
      <alignment horizontal="center" wrapText="1"/>
      <protection hidden="1"/>
    </xf>
    <xf numFmtId="0" fontId="12" fillId="0" borderId="0" xfId="1" applyFont="1" applyFill="1" applyBorder="1" applyProtection="1">
      <protection hidden="1"/>
    </xf>
    <xf numFmtId="3" fontId="12" fillId="0" borderId="0" xfId="1" applyNumberFormat="1" applyFont="1" applyFill="1" applyBorder="1" applyAlignment="1" applyProtection="1">
      <alignment horizontal="center"/>
      <protection hidden="1"/>
    </xf>
    <xf numFmtId="0" fontId="12" fillId="0" borderId="0" xfId="1" applyFont="1" applyFill="1" applyBorder="1" applyAlignment="1" applyProtection="1">
      <alignment horizontal="center"/>
      <protection hidden="1"/>
    </xf>
    <xf numFmtId="0" fontId="14" fillId="0" borderId="0" xfId="2" applyFont="1" applyFill="1" applyBorder="1" applyAlignment="1" applyProtection="1">
      <alignment horizontal="center"/>
      <protection hidden="1"/>
    </xf>
    <xf numFmtId="3" fontId="14" fillId="0" borderId="0" xfId="3" applyFont="1" applyFill="1" applyBorder="1" applyAlignment="1" applyProtection="1">
      <alignment horizontal="center"/>
      <protection hidden="1"/>
    </xf>
    <xf numFmtId="3" fontId="14" fillId="0" borderId="0" xfId="1" applyNumberFormat="1" applyFont="1" applyFill="1" applyBorder="1" applyAlignment="1" applyProtection="1">
      <alignment horizontal="center"/>
      <protection hidden="1"/>
    </xf>
    <xf numFmtId="166" fontId="14" fillId="0" borderId="0" xfId="1" applyNumberFormat="1" applyFont="1" applyFill="1" applyBorder="1" applyProtection="1">
      <protection hidden="1"/>
    </xf>
    <xf numFmtId="0" fontId="14" fillId="0" borderId="0" xfId="1" applyFont="1" applyFill="1" applyBorder="1" applyAlignment="1" applyProtection="1">
      <alignment horizontal="center" wrapText="1"/>
      <protection hidden="1"/>
    </xf>
    <xf numFmtId="14" fontId="0" fillId="0" borderId="0" xfId="0" applyNumberFormat="1"/>
    <xf numFmtId="0" fontId="14" fillId="2" borderId="0" xfId="1" applyFont="1" applyFill="1" applyBorder="1" applyProtection="1">
      <protection hidden="1"/>
    </xf>
    <xf numFmtId="0" fontId="12" fillId="2" borderId="0" xfId="1" applyFont="1" applyFill="1" applyBorder="1" applyAlignment="1" applyProtection="1">
      <alignment horizontal="center" wrapText="1"/>
      <protection hidden="1"/>
    </xf>
    <xf numFmtId="0" fontId="12" fillId="2" borderId="0" xfId="1" applyFont="1" applyFill="1" applyBorder="1" applyProtection="1">
      <protection hidden="1"/>
    </xf>
    <xf numFmtId="3" fontId="12" fillId="2" borderId="0" xfId="1" applyNumberFormat="1" applyFont="1" applyFill="1" applyBorder="1" applyAlignment="1" applyProtection="1">
      <alignment horizontal="center"/>
      <protection hidden="1"/>
    </xf>
    <xf numFmtId="0" fontId="12" fillId="2" borderId="0" xfId="1" applyFont="1" applyFill="1" applyBorder="1" applyAlignment="1" applyProtection="1">
      <alignment horizontal="center"/>
      <protection hidden="1"/>
    </xf>
    <xf numFmtId="0" fontId="13" fillId="2" borderId="0" xfId="1" applyFont="1" applyFill="1" applyBorder="1" applyAlignment="1" applyProtection="1">
      <alignment horizontal="center"/>
      <protection hidden="1"/>
    </xf>
    <xf numFmtId="0" fontId="14" fillId="2" borderId="0" xfId="1" applyFont="1" applyFill="1" applyBorder="1" applyAlignment="1" applyProtection="1">
      <alignment horizontal="left"/>
      <protection hidden="1"/>
    </xf>
    <xf numFmtId="0" fontId="15" fillId="2" borderId="0" xfId="1" applyFont="1" applyFill="1" applyBorder="1" applyProtection="1">
      <protection hidden="1"/>
    </xf>
    <xf numFmtId="166" fontId="14" fillId="2" borderId="0" xfId="1" applyNumberFormat="1" applyFont="1" applyFill="1" applyBorder="1" applyProtection="1">
      <protection hidden="1"/>
    </xf>
    <xf numFmtId="0" fontId="13" fillId="0" borderId="2" xfId="1" applyFont="1" applyFill="1" applyBorder="1" applyAlignment="1" applyProtection="1">
      <alignment horizontal="center"/>
      <protection hidden="1"/>
    </xf>
    <xf numFmtId="0" fontId="13" fillId="0" borderId="2" xfId="1" applyFont="1" applyFill="1" applyBorder="1" applyAlignment="1" applyProtection="1">
      <alignment horizontal="left"/>
      <protection hidden="1"/>
    </xf>
    <xf numFmtId="164" fontId="13" fillId="0" borderId="2" xfId="1" applyNumberFormat="1" applyFont="1" applyFill="1" applyBorder="1" applyAlignment="1" applyProtection="1">
      <alignment horizontal="center"/>
      <protection hidden="1"/>
    </xf>
    <xf numFmtId="165" fontId="13" fillId="0" borderId="2" xfId="1" applyNumberFormat="1" applyFont="1" applyFill="1" applyBorder="1" applyAlignment="1" applyProtection="1">
      <alignment horizontal="center" wrapText="1"/>
      <protection hidden="1"/>
    </xf>
    <xf numFmtId="169" fontId="14" fillId="0" borderId="0" xfId="1" applyNumberFormat="1" applyFont="1" applyFill="1" applyBorder="1" applyAlignment="1" applyProtection="1">
      <alignment horizontal="center"/>
      <protection hidden="1"/>
    </xf>
    <xf numFmtId="169" fontId="14" fillId="0" borderId="0" xfId="1" applyNumberFormat="1" applyFont="1" applyFill="1" applyBorder="1" applyProtection="1">
      <protection hidden="1"/>
    </xf>
    <xf numFmtId="3" fontId="14" fillId="2" borderId="0" xfId="1" applyNumberFormat="1" applyFont="1" applyFill="1" applyBorder="1" applyAlignment="1" applyProtection="1">
      <alignment horizontal="center"/>
      <protection hidden="1"/>
    </xf>
    <xf numFmtId="0" fontId="14" fillId="2" borderId="0" xfId="1" applyFont="1" applyFill="1" applyBorder="1" applyAlignment="1" applyProtection="1">
      <alignment horizontal="center"/>
      <protection hidden="1"/>
    </xf>
    <xf numFmtId="0" fontId="13" fillId="2" borderId="0" xfId="1" applyFont="1" applyFill="1" applyBorder="1" applyProtection="1">
      <protection hidden="1"/>
    </xf>
    <xf numFmtId="0" fontId="17" fillId="2" borderId="0" xfId="1" applyFont="1" applyFill="1" applyBorder="1" applyProtection="1">
      <protection hidden="1"/>
    </xf>
    <xf numFmtId="0" fontId="13" fillId="2" borderId="2" xfId="1" applyFont="1" applyFill="1" applyBorder="1" applyAlignment="1" applyProtection="1">
      <alignment horizontal="center"/>
      <protection hidden="1"/>
    </xf>
    <xf numFmtId="0" fontId="13" fillId="2" borderId="2" xfId="1" applyFont="1" applyFill="1" applyBorder="1" applyAlignment="1" applyProtection="1">
      <alignment horizontal="left"/>
      <protection hidden="1"/>
    </xf>
    <xf numFmtId="0" fontId="15" fillId="2" borderId="0" xfId="1" applyFont="1" applyFill="1" applyBorder="1" applyAlignment="1" applyProtection="1">
      <alignment horizontal="center"/>
      <protection hidden="1"/>
    </xf>
    <xf numFmtId="166" fontId="14" fillId="2" borderId="0" xfId="1" applyNumberFormat="1" applyFont="1" applyFill="1" applyBorder="1" applyAlignment="1" applyProtection="1">
      <alignment horizontal="center"/>
      <protection hidden="1"/>
    </xf>
    <xf numFmtId="0" fontId="18" fillId="2" borderId="2" xfId="1" applyFont="1" applyFill="1" applyBorder="1" applyAlignment="1" applyProtection="1">
      <alignment horizontal="center"/>
      <protection hidden="1"/>
    </xf>
    <xf numFmtId="164" fontId="13" fillId="2" borderId="2" xfId="1" applyNumberFormat="1" applyFont="1" applyFill="1" applyBorder="1" applyAlignment="1" applyProtection="1">
      <alignment horizontal="center"/>
      <protection hidden="1"/>
    </xf>
    <xf numFmtId="10" fontId="14" fillId="2" borderId="0" xfId="1" applyNumberFormat="1" applyFont="1" applyFill="1" applyBorder="1" applyProtection="1">
      <protection hidden="1"/>
    </xf>
    <xf numFmtId="169" fontId="14" fillId="2" borderId="0" xfId="1" applyNumberFormat="1" applyFont="1" applyFill="1" applyBorder="1" applyAlignment="1" applyProtection="1">
      <alignment horizontal="center"/>
      <protection hidden="1"/>
    </xf>
    <xf numFmtId="0" fontId="14" fillId="3" borderId="0" xfId="1" applyFont="1" applyFill="1" applyBorder="1" applyProtection="1">
      <protection hidden="1"/>
    </xf>
    <xf numFmtId="0" fontId="13" fillId="3" borderId="0" xfId="1" applyFont="1" applyFill="1" applyBorder="1" applyAlignment="1" applyProtection="1">
      <alignment horizontal="center"/>
      <protection hidden="1"/>
    </xf>
    <xf numFmtId="164" fontId="13" fillId="3" borderId="2" xfId="1" applyNumberFormat="1" applyFont="1" applyFill="1" applyBorder="1" applyAlignment="1" applyProtection="1">
      <alignment horizontal="center"/>
      <protection hidden="1"/>
    </xf>
    <xf numFmtId="0" fontId="13" fillId="3" borderId="2" xfId="1" applyFont="1" applyFill="1" applyBorder="1" applyAlignment="1" applyProtection="1">
      <alignment horizontal="center"/>
      <protection hidden="1"/>
    </xf>
    <xf numFmtId="0" fontId="13" fillId="3" borderId="2" xfId="1" applyFont="1" applyFill="1" applyBorder="1" applyAlignment="1" applyProtection="1">
      <alignment horizontal="left"/>
      <protection hidden="1"/>
    </xf>
    <xf numFmtId="0" fontId="14" fillId="3" borderId="0" xfId="1" applyFont="1" applyFill="1" applyBorder="1" applyAlignment="1" applyProtection="1">
      <alignment horizontal="center"/>
      <protection hidden="1"/>
    </xf>
    <xf numFmtId="168" fontId="14" fillId="3" borderId="0" xfId="1" applyNumberFormat="1" applyFont="1" applyFill="1" applyBorder="1" applyAlignment="1" applyProtection="1">
      <alignment horizontal="center"/>
      <protection hidden="1"/>
    </xf>
    <xf numFmtId="0" fontId="14" fillId="3" borderId="0" xfId="1" applyFont="1" applyFill="1" applyBorder="1" applyAlignment="1" applyProtection="1">
      <alignment horizontal="left"/>
      <protection hidden="1"/>
    </xf>
    <xf numFmtId="0" fontId="14" fillId="3" borderId="2" xfId="1" applyFont="1" applyFill="1" applyBorder="1" applyProtection="1">
      <protection hidden="1"/>
    </xf>
    <xf numFmtId="0" fontId="14" fillId="3" borderId="2" xfId="1" applyFont="1" applyFill="1" applyBorder="1" applyAlignment="1" applyProtection="1">
      <alignment horizontal="center"/>
      <protection hidden="1"/>
    </xf>
    <xf numFmtId="0" fontId="19" fillId="0" borderId="0" xfId="1" applyFont="1" applyFill="1" applyBorder="1" applyAlignment="1" applyProtection="1">
      <alignment horizontal="left"/>
      <protection hidden="1"/>
    </xf>
    <xf numFmtId="0" fontId="20" fillId="0" borderId="0" xfId="1" applyFont="1" applyFill="1" applyBorder="1" applyProtection="1">
      <protection hidden="1"/>
    </xf>
    <xf numFmtId="0" fontId="14" fillId="2" borderId="0" xfId="1" applyFont="1" applyFill="1" applyBorder="1" applyAlignment="1" applyProtection="1">
      <protection hidden="1"/>
    </xf>
  </cellXfs>
  <cellStyles count="16">
    <cellStyle name="Comma 2" xfId="5" xr:uid="{00000000-0005-0000-0000-000000000000}"/>
    <cellStyle name="Currency 2" xfId="4" xr:uid="{00000000-0005-0000-0000-000001000000}"/>
    <cellStyle name="Hyperlink 2" xfId="6" xr:uid="{00000000-0005-0000-0000-000002000000}"/>
    <cellStyle name="Normal" xfId="0" builtinId="0"/>
    <cellStyle name="Normal 2" xfId="7" xr:uid="{00000000-0005-0000-0000-000004000000}"/>
    <cellStyle name="Normal 2 2" xfId="8" xr:uid="{00000000-0005-0000-0000-000005000000}"/>
    <cellStyle name="Normal 3" xfId="9" xr:uid="{00000000-0005-0000-0000-000006000000}"/>
    <cellStyle name="Normal 3 2" xfId="10" xr:uid="{00000000-0005-0000-0000-000007000000}"/>
    <cellStyle name="Normal 4" xfId="11" xr:uid="{00000000-0005-0000-0000-000008000000}"/>
    <cellStyle name="Normal_2006 Salord CAT" xfId="1" xr:uid="{00000000-0005-0000-0000-000009000000}"/>
    <cellStyle name="Percent 2" xfId="12" xr:uid="{00000000-0005-0000-0000-00000A000000}"/>
    <cellStyle name="PSChar" xfId="2" xr:uid="{00000000-0005-0000-0000-00000B000000}"/>
    <cellStyle name="PSDate" xfId="13" xr:uid="{00000000-0005-0000-0000-00000C000000}"/>
    <cellStyle name="PSDec" xfId="14" xr:uid="{00000000-0005-0000-0000-00000D000000}"/>
    <cellStyle name="PSHeading" xfId="15" xr:uid="{00000000-0005-0000-0000-00000E000000}"/>
    <cellStyle name="PSInt" xfId="3" xr:uid="{00000000-0005-0000-0000-00000F000000}"/>
  </cellStyles>
  <dxfs count="0"/>
  <tableStyles count="1" defaultTableStyle="TableStyleMedium2" defaultPivotStyle="PivotStyleLight16">
    <tableStyle name="Invisible" pivot="0" table="0" count="0" xr9:uid="{E04988A1-1997-44C1-8966-393BB9FC5F7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1762125</xdr:colOff>
      <xdr:row>0</xdr:row>
      <xdr:rowOff>152401</xdr:rowOff>
    </xdr:from>
    <xdr:to>
      <xdr:col>10</xdr:col>
      <xdr:colOff>95250</xdr:colOff>
      <xdr:row>3</xdr:row>
      <xdr:rowOff>57151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E793C4-8B42-4B98-BFE4-A7737103075D}"/>
            </a:ext>
          </a:extLst>
        </xdr:cNvPr>
        <xdr:cNvSpPr txBox="1"/>
      </xdr:nvSpPr>
      <xdr:spPr>
        <a:xfrm>
          <a:off x="4191000" y="152401"/>
          <a:ext cx="2790825" cy="47625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tab will</a:t>
          </a:r>
          <a:r>
            <a:rPr lang="en-US" sz="1100" baseline="0"/>
            <a:t> be hidden in the final file. Provided here for reference.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workbookViewId="0">
      <selection activeCell="C24" sqref="C24:C26"/>
    </sheetView>
  </sheetViews>
  <sheetFormatPr defaultColWidth="8.7109375" defaultRowHeight="15"/>
  <cols>
    <col min="1" max="1" width="7.140625" style="12" customWidth="1"/>
    <col min="2" max="2" width="7.42578125" style="12" bestFit="1" customWidth="1"/>
    <col min="3" max="3" width="4" style="12" customWidth="1"/>
    <col min="4" max="4" width="23" style="12" customWidth="1"/>
    <col min="5" max="5" width="4.28515625" style="12" hidden="1" customWidth="1"/>
    <col min="6" max="6" width="3" style="12" bestFit="1" customWidth="1"/>
    <col min="7" max="7" width="2.28515625" style="12" bestFit="1" customWidth="1"/>
    <col min="8" max="16" width="9.5703125" style="12" customWidth="1"/>
    <col min="17" max="16384" width="8.7109375" style="12"/>
  </cols>
  <sheetData>
    <row r="1" spans="1:27">
      <c r="A1" s="7" t="s">
        <v>0</v>
      </c>
    </row>
    <row r="2" spans="1:27">
      <c r="A2" s="7" t="s">
        <v>1</v>
      </c>
    </row>
    <row r="3" spans="1:27">
      <c r="A3" s="7"/>
      <c r="B3" s="12" t="s">
        <v>2</v>
      </c>
    </row>
    <row r="5" spans="1:27">
      <c r="A5" s="4" t="s">
        <v>3</v>
      </c>
      <c r="B5" s="7"/>
      <c r="C5" s="8"/>
      <c r="D5" s="7"/>
      <c r="E5" s="4"/>
      <c r="F5" s="4"/>
      <c r="G5" s="4"/>
      <c r="H5" s="5" t="s">
        <v>4</v>
      </c>
      <c r="I5" s="4" t="s">
        <v>5</v>
      </c>
      <c r="J5" s="4" t="s">
        <v>6</v>
      </c>
      <c r="K5" s="4" t="s">
        <v>7</v>
      </c>
      <c r="L5" s="4" t="s">
        <v>8</v>
      </c>
      <c r="M5" s="4" t="s">
        <v>9</v>
      </c>
      <c r="N5" s="4" t="s">
        <v>10</v>
      </c>
      <c r="O5" s="4" t="s">
        <v>11</v>
      </c>
      <c r="P5" s="4" t="s">
        <v>12</v>
      </c>
      <c r="Q5" s="4"/>
      <c r="R5" s="4"/>
      <c r="S5" s="2"/>
      <c r="T5" s="1"/>
      <c r="U5" s="1"/>
      <c r="V5" s="1"/>
      <c r="W5" s="1"/>
      <c r="X5" s="1"/>
      <c r="Y5" s="1"/>
      <c r="Z5" s="1"/>
      <c r="AA5" s="1"/>
    </row>
    <row r="6" spans="1:27">
      <c r="A6" s="4" t="s">
        <v>13</v>
      </c>
      <c r="B6" s="4" t="s">
        <v>14</v>
      </c>
      <c r="C6" s="4" t="s">
        <v>15</v>
      </c>
      <c r="D6" s="7" t="s">
        <v>16</v>
      </c>
      <c r="E6" s="4" t="s">
        <v>17</v>
      </c>
      <c r="F6" s="4" t="s">
        <v>18</v>
      </c>
      <c r="G6" s="4" t="s">
        <v>19</v>
      </c>
      <c r="H6" s="5" t="s">
        <v>20</v>
      </c>
      <c r="I6" s="5" t="s">
        <v>20</v>
      </c>
      <c r="J6" s="5" t="s">
        <v>20</v>
      </c>
      <c r="K6" s="5" t="s">
        <v>20</v>
      </c>
      <c r="L6" s="5" t="s">
        <v>20</v>
      </c>
      <c r="M6" s="5" t="s">
        <v>20</v>
      </c>
      <c r="N6" s="5" t="s">
        <v>20</v>
      </c>
      <c r="O6" s="5" t="s">
        <v>20</v>
      </c>
      <c r="P6" s="5" t="s">
        <v>20</v>
      </c>
      <c r="Q6" s="5"/>
      <c r="R6" s="5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5" t="s">
        <v>21</v>
      </c>
      <c r="B7" s="8" t="s">
        <v>22</v>
      </c>
      <c r="C7" s="8">
        <v>1</v>
      </c>
      <c r="D7" s="12" t="s">
        <v>23</v>
      </c>
      <c r="E7" s="26">
        <v>410</v>
      </c>
      <c r="F7" s="8">
        <v>9</v>
      </c>
      <c r="G7" s="8" t="s">
        <v>24</v>
      </c>
      <c r="H7" s="27">
        <v>77793.292501219999</v>
      </c>
      <c r="I7" s="27">
        <v>81584.580120140003</v>
      </c>
      <c r="J7" s="27">
        <v>85659.074971039998</v>
      </c>
      <c r="K7" s="27">
        <v>90062.246788828284</v>
      </c>
      <c r="L7" s="27">
        <v>92561.82419249315</v>
      </c>
      <c r="M7" s="27">
        <v>95136.388918267941</v>
      </c>
      <c r="N7" s="27">
        <v>97788.190585815988</v>
      </c>
      <c r="O7" s="27">
        <v>100519.54630339047</v>
      </c>
      <c r="P7" s="27">
        <v>103397.73269249218</v>
      </c>
      <c r="S7" s="13"/>
      <c r="T7" s="13"/>
      <c r="U7" s="13"/>
      <c r="V7" s="13"/>
      <c r="W7" s="13"/>
      <c r="X7" s="13"/>
      <c r="Y7" s="13"/>
      <c r="Z7" s="13"/>
      <c r="AA7" s="13"/>
    </row>
    <row r="8" spans="1:27">
      <c r="A8" s="25" t="s">
        <v>25</v>
      </c>
      <c r="B8" s="8" t="s">
        <v>22</v>
      </c>
      <c r="C8" s="8">
        <v>1</v>
      </c>
      <c r="D8" s="12" t="s">
        <v>26</v>
      </c>
      <c r="E8" s="26">
        <v>543</v>
      </c>
      <c r="F8" s="26">
        <v>12</v>
      </c>
      <c r="G8" s="8" t="s">
        <v>24</v>
      </c>
      <c r="H8" s="27">
        <v>92798.935455440005</v>
      </c>
      <c r="I8" s="27">
        <v>97381.250170579995</v>
      </c>
      <c r="J8" s="27">
        <v>102278.23958792</v>
      </c>
      <c r="K8" s="27">
        <v>107489.90370746001</v>
      </c>
      <c r="L8" s="27">
        <v>112892.54281868</v>
      </c>
      <c r="M8" s="27">
        <v>118264.4215011833</v>
      </c>
      <c r="N8" s="27" t="s">
        <v>27</v>
      </c>
      <c r="O8" s="27" t="s">
        <v>27</v>
      </c>
      <c r="P8" s="27" t="s">
        <v>27</v>
      </c>
      <c r="S8" s="13"/>
      <c r="T8" s="13"/>
      <c r="U8" s="13"/>
      <c r="V8" s="13"/>
      <c r="W8" s="13"/>
      <c r="X8" s="13"/>
      <c r="Y8" s="13"/>
      <c r="Z8" s="13"/>
      <c r="AA8" s="13"/>
    </row>
    <row r="9" spans="1:27">
      <c r="A9" s="25" t="s">
        <v>28</v>
      </c>
      <c r="B9" s="8" t="s">
        <v>22</v>
      </c>
      <c r="C9" s="8">
        <v>1</v>
      </c>
      <c r="D9" s="12" t="s">
        <v>29</v>
      </c>
      <c r="E9" s="26">
        <v>593</v>
      </c>
      <c r="F9" s="26">
        <v>13</v>
      </c>
      <c r="G9" s="8" t="s">
        <v>24</v>
      </c>
      <c r="H9" s="27">
        <v>97981.302275120004</v>
      </c>
      <c r="I9" s="27">
        <v>102814.27166684001</v>
      </c>
      <c r="J9" s="27">
        <v>108025.93578638</v>
      </c>
      <c r="K9" s="27">
        <v>113461.12745300001</v>
      </c>
      <c r="L9" s="27">
        <v>119336.86370270001</v>
      </c>
      <c r="M9" s="27">
        <v>124939.96850312689</v>
      </c>
      <c r="N9" s="27" t="s">
        <v>27</v>
      </c>
      <c r="O9" s="27" t="s">
        <v>27</v>
      </c>
      <c r="P9" s="8" t="s">
        <v>27</v>
      </c>
      <c r="S9" s="13"/>
      <c r="T9" s="13"/>
      <c r="U9" s="13"/>
      <c r="V9" s="13"/>
      <c r="W9" s="13"/>
      <c r="X9" s="13"/>
      <c r="Y9" s="13"/>
      <c r="Z9" s="13"/>
      <c r="AA9" s="3"/>
    </row>
    <row r="10" spans="1:27">
      <c r="A10" s="25"/>
      <c r="B10" s="8"/>
      <c r="C10" s="8"/>
      <c r="E10" s="26"/>
      <c r="F10" s="26"/>
      <c r="G10" s="8"/>
      <c r="H10" s="27"/>
      <c r="I10" s="27"/>
      <c r="J10" s="27"/>
      <c r="K10" s="27"/>
      <c r="L10" s="27"/>
      <c r="M10" s="27"/>
      <c r="N10" s="27"/>
      <c r="O10" s="27"/>
      <c r="P10" s="8"/>
      <c r="S10" s="13"/>
      <c r="T10" s="13"/>
      <c r="U10" s="13"/>
      <c r="V10" s="13"/>
      <c r="W10" s="13"/>
      <c r="X10" s="13"/>
      <c r="Y10" s="13"/>
      <c r="Z10" s="13"/>
      <c r="AA10" s="3"/>
    </row>
    <row r="11" spans="1:27" ht="30">
      <c r="A11" s="25" t="s">
        <v>21</v>
      </c>
      <c r="B11" s="8" t="s">
        <v>22</v>
      </c>
      <c r="C11" s="8">
        <v>1</v>
      </c>
      <c r="D11" s="12" t="s">
        <v>23</v>
      </c>
      <c r="E11" s="26">
        <v>410</v>
      </c>
      <c r="F11" s="8">
        <v>9</v>
      </c>
      <c r="G11" s="8" t="s">
        <v>24</v>
      </c>
      <c r="H11" s="17" t="s">
        <v>30</v>
      </c>
      <c r="I11" s="17" t="s">
        <v>31</v>
      </c>
      <c r="J11" s="17" t="s">
        <v>32</v>
      </c>
      <c r="K11" s="18"/>
      <c r="L11" s="18"/>
      <c r="S11" s="10"/>
      <c r="T11" s="10"/>
      <c r="U11" s="10"/>
      <c r="V11" s="11"/>
      <c r="W11" s="11"/>
      <c r="X11" s="14"/>
      <c r="Y11" s="14"/>
      <c r="Z11" s="14"/>
      <c r="AA11" s="14"/>
    </row>
    <row r="12" spans="1:27">
      <c r="A12" s="7"/>
      <c r="C12" s="4"/>
      <c r="D12" s="7"/>
      <c r="E12" s="4"/>
      <c r="F12" s="4"/>
      <c r="G12" s="4"/>
      <c r="H12" s="27">
        <v>71191.882786112183</v>
      </c>
      <c r="I12" s="27">
        <v>73327.639269695544</v>
      </c>
      <c r="J12" s="27">
        <v>75527.468447786407</v>
      </c>
      <c r="K12" s="18"/>
      <c r="L12" s="18"/>
      <c r="S12" s="13"/>
      <c r="T12" s="13"/>
      <c r="U12" s="13"/>
      <c r="V12" s="11"/>
      <c r="W12" s="11"/>
      <c r="X12" s="14"/>
      <c r="Y12" s="14"/>
      <c r="Z12" s="14"/>
      <c r="AA12" s="14"/>
    </row>
    <row r="13" spans="1:27">
      <c r="A13" s="7"/>
      <c r="C13" s="4"/>
      <c r="D13" s="7"/>
      <c r="E13" s="4"/>
      <c r="F13" s="4"/>
      <c r="G13" s="4"/>
      <c r="H13" s="27"/>
      <c r="I13" s="27"/>
      <c r="J13" s="27"/>
      <c r="K13" s="18"/>
      <c r="L13" s="18"/>
      <c r="S13" s="13"/>
      <c r="T13" s="13"/>
      <c r="U13" s="13"/>
      <c r="V13" s="11"/>
      <c r="W13" s="11"/>
      <c r="X13" s="14"/>
      <c r="Y13" s="14"/>
      <c r="Z13" s="14"/>
      <c r="AA13" s="14"/>
    </row>
    <row r="14" spans="1:27" s="6" customFormat="1">
      <c r="A14" s="6" t="s">
        <v>33</v>
      </c>
    </row>
    <row r="15" spans="1:27" s="6" customFormat="1">
      <c r="A15" s="6" t="s">
        <v>34</v>
      </c>
    </row>
    <row r="16" spans="1:27" s="6" customFormat="1">
      <c r="A16" s="6" t="s">
        <v>35</v>
      </c>
    </row>
    <row r="17" spans="1:18" s="6" customFormat="1"/>
    <row r="18" spans="1:18" s="6" customFormat="1">
      <c r="A18" s="6" t="s">
        <v>36</v>
      </c>
    </row>
    <row r="19" spans="1:18" s="6" customFormat="1">
      <c r="A19" s="6" t="s">
        <v>37</v>
      </c>
    </row>
    <row r="20" spans="1:18">
      <c r="A20" s="25"/>
      <c r="B20" s="8"/>
      <c r="C20" s="8"/>
      <c r="E20" s="26"/>
      <c r="F20" s="26"/>
      <c r="G20" s="8"/>
      <c r="H20" s="27"/>
      <c r="I20" s="27"/>
      <c r="J20" s="27"/>
      <c r="K20" s="27"/>
      <c r="L20" s="27"/>
      <c r="M20" s="27"/>
      <c r="N20" s="27"/>
      <c r="O20" s="27"/>
      <c r="P20" s="8"/>
    </row>
    <row r="21" spans="1:18">
      <c r="A21" s="25"/>
      <c r="B21" s="8"/>
      <c r="C21" s="8"/>
      <c r="E21" s="26"/>
      <c r="F21" s="26"/>
      <c r="G21" s="8"/>
      <c r="H21" s="27"/>
      <c r="I21" s="27"/>
      <c r="J21" s="27"/>
      <c r="K21" s="27"/>
      <c r="L21" s="27"/>
      <c r="M21" s="27"/>
      <c r="N21" s="27"/>
      <c r="O21" s="27"/>
      <c r="P21" s="8"/>
    </row>
    <row r="22" spans="1:18">
      <c r="A22" s="7" t="s">
        <v>38</v>
      </c>
      <c r="C22" s="4"/>
      <c r="D22" s="7"/>
      <c r="E22" s="4"/>
      <c r="F22" s="4"/>
      <c r="G22" s="4"/>
      <c r="H22" s="18"/>
      <c r="I22" s="18"/>
      <c r="J22" s="18"/>
      <c r="K22" s="18"/>
      <c r="L22" s="18"/>
    </row>
    <row r="23" spans="1:18">
      <c r="A23" s="6" t="s">
        <v>39</v>
      </c>
      <c r="C23" s="8"/>
      <c r="D23" s="6"/>
      <c r="E23" s="8"/>
      <c r="F23" s="8"/>
      <c r="G23" s="8"/>
      <c r="H23" s="19"/>
      <c r="I23" s="19"/>
      <c r="J23" s="18"/>
      <c r="K23" s="18"/>
      <c r="L23" s="18"/>
      <c r="R23" s="15"/>
    </row>
    <row r="24" spans="1:18">
      <c r="A24" s="6"/>
      <c r="B24" s="28">
        <v>622.5599040279036</v>
      </c>
      <c r="C24" s="6" t="s">
        <v>40</v>
      </c>
      <c r="D24" s="6"/>
      <c r="E24" s="8"/>
      <c r="F24" s="8"/>
      <c r="G24" s="8"/>
      <c r="H24" s="19"/>
      <c r="I24" s="20"/>
      <c r="J24" s="18"/>
      <c r="K24" s="18"/>
      <c r="L24" s="18"/>
      <c r="R24" s="15"/>
    </row>
    <row r="25" spans="1:18">
      <c r="A25" s="6"/>
      <c r="B25" s="28">
        <v>746.37106693026317</v>
      </c>
      <c r="C25" s="6" t="s">
        <v>41</v>
      </c>
      <c r="D25" s="6"/>
      <c r="E25" s="8"/>
      <c r="F25" s="8"/>
      <c r="G25" s="8"/>
      <c r="H25" s="19"/>
      <c r="I25" s="20"/>
      <c r="J25" s="18"/>
      <c r="K25" s="18"/>
      <c r="L25" s="18"/>
      <c r="R25" s="15"/>
    </row>
    <row r="26" spans="1:18">
      <c r="A26" s="6"/>
      <c r="B26" s="28">
        <v>871.35025967132469</v>
      </c>
      <c r="C26" s="6" t="s">
        <v>42</v>
      </c>
      <c r="D26" s="6"/>
      <c r="E26" s="8"/>
      <c r="F26" s="8"/>
      <c r="G26" s="8"/>
      <c r="H26" s="8"/>
      <c r="I26" s="20"/>
      <c r="J26" s="8"/>
      <c r="K26" s="8"/>
      <c r="L26" s="8"/>
      <c r="R26" s="15"/>
    </row>
    <row r="27" spans="1:18">
      <c r="A27" s="6"/>
      <c r="B27" s="7"/>
      <c r="C27" s="8"/>
      <c r="D27" s="7"/>
      <c r="E27" s="4"/>
      <c r="F27" s="4"/>
      <c r="G27" s="4"/>
      <c r="H27" s="8"/>
      <c r="I27" s="9"/>
      <c r="J27" s="8"/>
      <c r="K27" s="8"/>
      <c r="L27" s="8"/>
    </row>
    <row r="28" spans="1:18">
      <c r="A28" s="7" t="s">
        <v>43</v>
      </c>
      <c r="B28" s="7"/>
      <c r="C28" s="4"/>
      <c r="D28" s="6" t="s">
        <v>44</v>
      </c>
      <c r="E28" s="4"/>
      <c r="F28" s="8"/>
      <c r="G28" s="8"/>
      <c r="H28" s="4"/>
      <c r="I28" s="9"/>
      <c r="J28" s="8"/>
      <c r="K28" s="8"/>
      <c r="L28" s="8"/>
    </row>
    <row r="29" spans="1:18">
      <c r="A29" s="6"/>
      <c r="B29" s="7"/>
      <c r="C29" s="4"/>
      <c r="D29" s="6" t="s">
        <v>45</v>
      </c>
      <c r="E29" s="4"/>
      <c r="F29" s="8"/>
      <c r="G29" s="8"/>
      <c r="H29" s="4"/>
      <c r="I29" s="9"/>
      <c r="J29" s="8"/>
      <c r="K29" s="8"/>
      <c r="L29" s="8"/>
    </row>
    <row r="30" spans="1:18">
      <c r="A30" s="6"/>
      <c r="B30" s="7"/>
      <c r="C30" s="4"/>
      <c r="D30" s="7"/>
      <c r="E30" s="4"/>
      <c r="F30" s="8"/>
      <c r="G30" s="8"/>
      <c r="H30" s="4"/>
      <c r="I30" s="9"/>
      <c r="J30" s="8"/>
      <c r="K30" s="8"/>
      <c r="L30" s="8"/>
    </row>
    <row r="31" spans="1:18">
      <c r="A31" s="6"/>
      <c r="B31" s="7"/>
      <c r="C31" s="4"/>
      <c r="D31" s="7"/>
      <c r="E31" s="4"/>
      <c r="F31" s="8"/>
      <c r="G31" s="8"/>
      <c r="H31" s="4"/>
      <c r="I31" s="9"/>
      <c r="J31" s="8"/>
      <c r="K31" s="8"/>
      <c r="L31" s="8"/>
    </row>
    <row r="32" spans="1:18" ht="6.75" customHeight="1">
      <c r="A32" s="7"/>
    </row>
    <row r="33" spans="1:20">
      <c r="J33" s="21"/>
      <c r="K33" s="21"/>
      <c r="L33" s="21"/>
      <c r="M33" s="22"/>
      <c r="N33" s="22"/>
    </row>
    <row r="34" spans="1:20">
      <c r="A34" s="7" t="s">
        <v>46</v>
      </c>
      <c r="I34" s="22">
        <v>3153</v>
      </c>
      <c r="J34" s="23"/>
      <c r="K34" s="24"/>
      <c r="L34" s="22"/>
      <c r="M34" s="22"/>
      <c r="N34" s="22"/>
    </row>
    <row r="35" spans="1:20">
      <c r="A35" s="7"/>
    </row>
    <row r="36" spans="1:20">
      <c r="A36" s="4" t="s">
        <v>3</v>
      </c>
      <c r="B36" s="7"/>
      <c r="C36" s="8"/>
      <c r="D36" s="7"/>
      <c r="E36" s="4"/>
      <c r="F36" s="4"/>
      <c r="G36" s="4"/>
      <c r="H36" s="5" t="s">
        <v>4</v>
      </c>
      <c r="I36" s="4" t="s">
        <v>5</v>
      </c>
      <c r="J36" s="4" t="s">
        <v>6</v>
      </c>
      <c r="K36" s="4" t="s">
        <v>7</v>
      </c>
      <c r="L36" s="4" t="s">
        <v>8</v>
      </c>
      <c r="M36" s="4" t="s">
        <v>9</v>
      </c>
      <c r="N36" s="4" t="s">
        <v>10</v>
      </c>
      <c r="O36" s="4" t="s">
        <v>11</v>
      </c>
      <c r="P36" s="4" t="s">
        <v>12</v>
      </c>
      <c r="Q36" s="4"/>
      <c r="R36" s="4"/>
    </row>
    <row r="37" spans="1:20">
      <c r="A37" s="4" t="s">
        <v>13</v>
      </c>
      <c r="B37" s="4" t="s">
        <v>14</v>
      </c>
      <c r="C37" s="4" t="s">
        <v>15</v>
      </c>
      <c r="D37" s="7" t="s">
        <v>16</v>
      </c>
      <c r="E37" s="4" t="s">
        <v>17</v>
      </c>
      <c r="F37" s="4" t="s">
        <v>18</v>
      </c>
      <c r="G37" s="4" t="s">
        <v>19</v>
      </c>
      <c r="H37" s="5" t="s">
        <v>20</v>
      </c>
      <c r="I37" s="5" t="s">
        <v>20</v>
      </c>
      <c r="J37" s="5" t="s">
        <v>20</v>
      </c>
      <c r="K37" s="5" t="s">
        <v>20</v>
      </c>
      <c r="L37" s="5" t="s">
        <v>20</v>
      </c>
      <c r="M37" s="5" t="s">
        <v>20</v>
      </c>
      <c r="N37" s="5" t="s">
        <v>20</v>
      </c>
      <c r="O37" s="5" t="s">
        <v>20</v>
      </c>
      <c r="P37" s="5" t="s">
        <v>20</v>
      </c>
      <c r="Q37" s="5"/>
      <c r="R37" s="5"/>
    </row>
    <row r="38" spans="1:20">
      <c r="A38" s="25" t="s">
        <v>21</v>
      </c>
      <c r="B38" s="8" t="s">
        <v>22</v>
      </c>
      <c r="C38" s="8">
        <v>1</v>
      </c>
      <c r="D38" s="12" t="s">
        <v>23</v>
      </c>
      <c r="E38" s="26">
        <v>410</v>
      </c>
      <c r="F38" s="8">
        <v>9</v>
      </c>
      <c r="G38" s="8" t="s">
        <v>24</v>
      </c>
      <c r="H38" s="27">
        <f>ROUND(H7+$I$34,0)</f>
        <v>80946</v>
      </c>
      <c r="I38" s="27">
        <f t="shared" ref="I38:P38" si="0">ROUND(I7+$I$34,0)</f>
        <v>84738</v>
      </c>
      <c r="J38" s="27">
        <f t="shared" si="0"/>
        <v>88812</v>
      </c>
      <c r="K38" s="27">
        <f t="shared" si="0"/>
        <v>93215</v>
      </c>
      <c r="L38" s="27">
        <f t="shared" si="0"/>
        <v>95715</v>
      </c>
      <c r="M38" s="27">
        <f t="shared" si="0"/>
        <v>98289</v>
      </c>
      <c r="N38" s="27">
        <f t="shared" si="0"/>
        <v>100941</v>
      </c>
      <c r="O38" s="27">
        <f t="shared" si="0"/>
        <v>103673</v>
      </c>
      <c r="P38" s="27">
        <f t="shared" si="0"/>
        <v>106551</v>
      </c>
      <c r="T38" s="16"/>
    </row>
    <row r="39" spans="1:20">
      <c r="A39" s="25" t="s">
        <v>25</v>
      </c>
      <c r="B39" s="8" t="s">
        <v>22</v>
      </c>
      <c r="C39" s="8">
        <v>1</v>
      </c>
      <c r="D39" s="12" t="s">
        <v>26</v>
      </c>
      <c r="E39" s="26">
        <v>543</v>
      </c>
      <c r="F39" s="26">
        <v>12</v>
      </c>
      <c r="G39" s="8" t="s">
        <v>24</v>
      </c>
      <c r="H39" s="27">
        <f t="shared" ref="H39:M39" si="1">ROUND(H8+$I$34,0)</f>
        <v>95952</v>
      </c>
      <c r="I39" s="27">
        <f t="shared" si="1"/>
        <v>100534</v>
      </c>
      <c r="J39" s="27">
        <f t="shared" si="1"/>
        <v>105431</v>
      </c>
      <c r="K39" s="27">
        <f t="shared" si="1"/>
        <v>110643</v>
      </c>
      <c r="L39" s="27">
        <f t="shared" si="1"/>
        <v>116046</v>
      </c>
      <c r="M39" s="27">
        <f t="shared" si="1"/>
        <v>121417</v>
      </c>
      <c r="N39" s="27" t="s">
        <v>27</v>
      </c>
      <c r="O39" s="27" t="s">
        <v>27</v>
      </c>
      <c r="P39" s="27" t="s">
        <v>27</v>
      </c>
      <c r="T39" s="16"/>
    </row>
    <row r="40" spans="1:20">
      <c r="A40" s="25" t="s">
        <v>28</v>
      </c>
      <c r="B40" s="8" t="s">
        <v>22</v>
      </c>
      <c r="C40" s="8">
        <v>1</v>
      </c>
      <c r="D40" s="12" t="s">
        <v>29</v>
      </c>
      <c r="E40" s="26">
        <v>593</v>
      </c>
      <c r="F40" s="26">
        <v>13</v>
      </c>
      <c r="G40" s="8" t="s">
        <v>24</v>
      </c>
      <c r="H40" s="27">
        <f t="shared" ref="H40:M40" si="2">ROUND(H9+$I$34,0)</f>
        <v>101134</v>
      </c>
      <c r="I40" s="27">
        <f t="shared" si="2"/>
        <v>105967</v>
      </c>
      <c r="J40" s="27">
        <f t="shared" si="2"/>
        <v>111179</v>
      </c>
      <c r="K40" s="27">
        <f t="shared" si="2"/>
        <v>116614</v>
      </c>
      <c r="L40" s="27">
        <f t="shared" si="2"/>
        <v>122490</v>
      </c>
      <c r="M40" s="27">
        <f t="shared" si="2"/>
        <v>128093</v>
      </c>
      <c r="N40" s="27" t="s">
        <v>27</v>
      </c>
      <c r="O40" s="27" t="s">
        <v>27</v>
      </c>
      <c r="P40" s="27" t="s">
        <v>27</v>
      </c>
      <c r="T40" s="16"/>
    </row>
    <row r="42" spans="1:20" ht="30">
      <c r="A42" s="25" t="s">
        <v>21</v>
      </c>
      <c r="B42" s="8" t="s">
        <v>22</v>
      </c>
      <c r="C42" s="8">
        <v>1</v>
      </c>
      <c r="D42" s="12" t="s">
        <v>23</v>
      </c>
      <c r="E42" s="26">
        <v>410</v>
      </c>
      <c r="F42" s="8">
        <v>9</v>
      </c>
      <c r="G42" s="8" t="s">
        <v>24</v>
      </c>
      <c r="H42" s="17" t="s">
        <v>30</v>
      </c>
      <c r="I42" s="17" t="s">
        <v>31</v>
      </c>
      <c r="J42" s="17" t="s">
        <v>32</v>
      </c>
      <c r="K42" s="18"/>
      <c r="L42" s="18"/>
    </row>
    <row r="43" spans="1:20">
      <c r="A43" s="7"/>
      <c r="C43" s="4"/>
      <c r="D43" s="7"/>
      <c r="E43" s="4"/>
      <c r="F43" s="4"/>
      <c r="G43" s="4"/>
      <c r="H43" s="27">
        <f t="shared" ref="H43:J43" si="3">ROUND(H12+$I$34,0)</f>
        <v>74345</v>
      </c>
      <c r="I43" s="27">
        <f t="shared" si="3"/>
        <v>76481</v>
      </c>
      <c r="J43" s="27">
        <f t="shared" si="3"/>
        <v>78680</v>
      </c>
      <c r="K43" s="18"/>
      <c r="L43" s="18"/>
    </row>
    <row r="44" spans="1:20">
      <c r="A44" s="7"/>
      <c r="C44" s="4"/>
      <c r="D44" s="7"/>
      <c r="E44" s="4"/>
      <c r="F44" s="4"/>
      <c r="G44" s="4"/>
      <c r="H44" s="27"/>
      <c r="I44" s="27"/>
      <c r="J44" s="27"/>
      <c r="K44" s="18"/>
      <c r="L44" s="18"/>
    </row>
    <row r="45" spans="1:20" s="6" customFormat="1">
      <c r="A45" s="6" t="s">
        <v>33</v>
      </c>
    </row>
    <row r="46" spans="1:20" s="6" customFormat="1">
      <c r="A46" s="6" t="s">
        <v>34</v>
      </c>
    </row>
    <row r="47" spans="1:20" s="6" customFormat="1">
      <c r="A47" s="6" t="s">
        <v>35</v>
      </c>
    </row>
    <row r="48" spans="1:20" s="6" customFormat="1"/>
    <row r="49" spans="1:18" s="6" customFormat="1">
      <c r="A49" s="6" t="s">
        <v>36</v>
      </c>
    </row>
    <row r="50" spans="1:18" s="6" customFormat="1">
      <c r="A50" s="6" t="s">
        <v>37</v>
      </c>
    </row>
    <row r="51" spans="1:18">
      <c r="A51" s="25"/>
      <c r="B51" s="8"/>
      <c r="C51" s="8"/>
      <c r="E51" s="26"/>
      <c r="F51" s="26"/>
      <c r="G51" s="8"/>
      <c r="H51" s="27"/>
      <c r="I51" s="27"/>
      <c r="J51" s="27"/>
      <c r="K51" s="27"/>
      <c r="L51" s="27"/>
      <c r="M51" s="27"/>
      <c r="N51" s="27"/>
      <c r="O51" s="27"/>
      <c r="P51" s="8"/>
    </row>
    <row r="52" spans="1:18">
      <c r="A52" s="25"/>
      <c r="B52" s="8"/>
      <c r="C52" s="8"/>
      <c r="E52" s="26"/>
      <c r="F52" s="26"/>
      <c r="G52" s="8"/>
      <c r="H52" s="27"/>
      <c r="I52" s="27"/>
      <c r="J52" s="27"/>
      <c r="K52" s="27"/>
      <c r="L52" s="27"/>
      <c r="M52" s="27"/>
      <c r="N52" s="27"/>
      <c r="O52" s="27"/>
      <c r="P52" s="8"/>
    </row>
    <row r="53" spans="1:18">
      <c r="A53" s="7" t="s">
        <v>38</v>
      </c>
      <c r="C53" s="4"/>
      <c r="D53" s="7"/>
      <c r="E53" s="4"/>
      <c r="F53" s="4"/>
      <c r="G53" s="4"/>
      <c r="H53" s="18"/>
      <c r="I53" s="18"/>
      <c r="J53" s="18"/>
      <c r="K53" s="18"/>
      <c r="L53" s="18"/>
    </row>
    <row r="54" spans="1:18">
      <c r="A54" s="6" t="s">
        <v>39</v>
      </c>
      <c r="C54" s="8"/>
      <c r="D54" s="6"/>
      <c r="E54" s="8"/>
      <c r="F54" s="8"/>
      <c r="G54" s="8"/>
      <c r="H54" s="19"/>
      <c r="I54" s="19"/>
      <c r="J54" s="18"/>
      <c r="K54" s="18"/>
      <c r="L54" s="18"/>
      <c r="R54" s="15"/>
    </row>
    <row r="55" spans="1:18">
      <c r="A55" s="6"/>
      <c r="B55" s="28">
        <f>B24*1.03</f>
        <v>641.23670114874074</v>
      </c>
      <c r="C55" s="6" t="s">
        <v>40</v>
      </c>
      <c r="D55" s="6"/>
      <c r="E55" s="8"/>
      <c r="F55" s="8"/>
      <c r="G55" s="8"/>
      <c r="H55" s="19"/>
      <c r="I55" s="20"/>
      <c r="J55" s="18"/>
      <c r="K55" s="18"/>
      <c r="L55" s="18"/>
      <c r="R55" s="15"/>
    </row>
    <row r="56" spans="1:18">
      <c r="A56" s="6"/>
      <c r="B56" s="28">
        <f t="shared" ref="B56:B57" si="4">B25*1.03</f>
        <v>768.76219893817108</v>
      </c>
      <c r="C56" s="6" t="s">
        <v>41</v>
      </c>
      <c r="D56" s="6"/>
      <c r="E56" s="8"/>
      <c r="F56" s="8"/>
      <c r="G56" s="8"/>
      <c r="H56" s="19"/>
      <c r="I56" s="20"/>
      <c r="J56" s="18"/>
      <c r="K56" s="18"/>
      <c r="L56" s="18"/>
      <c r="R56" s="15"/>
    </row>
    <row r="57" spans="1:18">
      <c r="A57" s="6"/>
      <c r="B57" s="28">
        <f t="shared" si="4"/>
        <v>897.49076746146443</v>
      </c>
      <c r="C57" s="6" t="s">
        <v>42</v>
      </c>
      <c r="D57" s="6"/>
      <c r="E57" s="8"/>
      <c r="F57" s="8"/>
      <c r="G57" s="8"/>
      <c r="H57" s="8"/>
      <c r="I57" s="20"/>
      <c r="J57" s="8"/>
      <c r="K57" s="8"/>
      <c r="L57" s="8"/>
      <c r="R57" s="15"/>
    </row>
    <row r="58" spans="1:18">
      <c r="A58" s="6"/>
      <c r="B58" s="7"/>
      <c r="C58" s="8"/>
      <c r="D58" s="7"/>
      <c r="E58" s="4"/>
      <c r="F58" s="4"/>
      <c r="G58" s="4"/>
      <c r="H58" s="8"/>
      <c r="I58" s="9"/>
      <c r="J58" s="8"/>
      <c r="K58" s="8"/>
      <c r="L58" s="8"/>
    </row>
    <row r="59" spans="1:18">
      <c r="A59" s="7" t="s">
        <v>43</v>
      </c>
      <c r="B59" s="7"/>
      <c r="C59" s="4"/>
      <c r="D59" s="6" t="s">
        <v>44</v>
      </c>
      <c r="E59" s="4"/>
      <c r="F59" s="8"/>
      <c r="G59" s="8"/>
      <c r="H59" s="4"/>
      <c r="I59" s="9"/>
      <c r="J59" s="8"/>
      <c r="K59" s="8"/>
      <c r="L59" s="8"/>
    </row>
    <row r="60" spans="1:18">
      <c r="A60" s="6"/>
      <c r="B60" s="7"/>
      <c r="C60" s="4"/>
      <c r="D60" s="6" t="s">
        <v>45</v>
      </c>
      <c r="E60" s="4"/>
      <c r="F60" s="8"/>
      <c r="G60" s="8"/>
      <c r="H60" s="4"/>
      <c r="I60" s="9"/>
      <c r="J60" s="8"/>
      <c r="K60" s="8"/>
      <c r="L60" s="8"/>
    </row>
  </sheetData>
  <sheetProtection selectLockedCells="1"/>
  <pageMargins left="0.25" right="0.25" top="0.75" bottom="0.75" header="0.3" footer="0.3"/>
  <pageSetup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0E722-255E-4EE6-AA12-CA9E4B705B2C}">
  <sheetPr>
    <tabColor theme="1"/>
  </sheetPr>
  <dimension ref="A1:AY55"/>
  <sheetViews>
    <sheetView showGridLines="0" workbookViewId="0"/>
  </sheetViews>
  <sheetFormatPr defaultColWidth="8.7109375" defaultRowHeight="15"/>
  <cols>
    <col min="1" max="1" width="7.140625" style="12" customWidth="1"/>
    <col min="2" max="2" width="9.140625" style="12" bestFit="1" customWidth="1"/>
    <col min="3" max="3" width="6.42578125" style="12" customWidth="1"/>
    <col min="4" max="4" width="6.5703125" style="12" bestFit="1" customWidth="1"/>
    <col min="5" max="5" width="8.7109375" style="12" customWidth="1"/>
    <col min="6" max="6" width="26.85546875" style="12" customWidth="1"/>
    <col min="7" max="7" width="10.5703125" style="12" bestFit="1" customWidth="1"/>
    <col min="8" max="9" width="10.42578125" style="12" bestFit="1" customWidth="1"/>
    <col min="10" max="18" width="8.5703125" style="12" bestFit="1" customWidth="1"/>
    <col min="19" max="19" width="8.7109375" style="12"/>
    <col min="20" max="20" width="16.5703125" style="47" hidden="1" customWidth="1"/>
    <col min="21" max="21" width="11.85546875" style="31" hidden="1" customWidth="1"/>
    <col min="22" max="22" width="25.28515625" style="31" hidden="1" customWidth="1"/>
    <col min="23" max="23" width="6.42578125" style="31" hidden="1" customWidth="1"/>
    <col min="24" max="35" width="8.5703125" style="31" hidden="1" customWidth="1"/>
    <col min="36" max="36" width="9" style="58" hidden="1" customWidth="1"/>
    <col min="37" max="37" width="9.5703125" style="58" hidden="1" customWidth="1"/>
    <col min="38" max="38" width="25.28515625" style="58" hidden="1" customWidth="1"/>
    <col min="39" max="39" width="6.42578125" style="58" hidden="1" customWidth="1"/>
    <col min="40" max="51" width="7.5703125" style="58" hidden="1" customWidth="1"/>
    <col min="52" max="16384" width="8.7109375" style="12"/>
  </cols>
  <sheetData>
    <row r="1" spans="1:51">
      <c r="A1" s="12" t="s">
        <v>127</v>
      </c>
    </row>
    <row r="2" spans="1:51">
      <c r="A2" s="7" t="s">
        <v>0</v>
      </c>
      <c r="T2" s="37" t="s">
        <v>102</v>
      </c>
      <c r="U2" s="56">
        <v>1.0075000000000001</v>
      </c>
      <c r="V2" s="31" t="s">
        <v>148</v>
      </c>
      <c r="AD2" s="32"/>
      <c r="AE2" s="32"/>
      <c r="AF2" s="32"/>
      <c r="AG2" s="33"/>
      <c r="AH2" s="33"/>
      <c r="AJ2" s="58" t="s">
        <v>113</v>
      </c>
    </row>
    <row r="3" spans="1:51">
      <c r="A3" s="6" t="s">
        <v>109</v>
      </c>
      <c r="K3" s="22">
        <v>2760</v>
      </c>
      <c r="T3" s="37" t="s">
        <v>91</v>
      </c>
      <c r="U3" s="47" t="s">
        <v>103</v>
      </c>
      <c r="V3" s="31" t="s">
        <v>149</v>
      </c>
      <c r="AD3" s="34"/>
      <c r="AE3" s="35"/>
      <c r="AF3" s="33"/>
      <c r="AG3" s="33"/>
      <c r="AH3" s="33"/>
    </row>
    <row r="4" spans="1:51">
      <c r="A4" s="12" t="s">
        <v>110</v>
      </c>
      <c r="AD4" s="33"/>
      <c r="AE4" s="33"/>
      <c r="AF4" s="33"/>
      <c r="AG4" s="33"/>
      <c r="AH4" s="33"/>
    </row>
    <row r="5" spans="1:51">
      <c r="A5" s="69" t="s">
        <v>125</v>
      </c>
      <c r="AD5" s="33"/>
      <c r="AE5" s="33"/>
      <c r="AF5" s="33"/>
      <c r="AG5" s="33"/>
      <c r="AH5" s="33"/>
    </row>
    <row r="6" spans="1:51">
      <c r="AD6" s="33"/>
      <c r="AE6" s="33"/>
      <c r="AF6" s="33"/>
      <c r="AG6" s="33"/>
      <c r="AH6" s="33"/>
    </row>
    <row r="7" spans="1:51">
      <c r="A7" s="4" t="s">
        <v>3</v>
      </c>
      <c r="B7" s="4" t="s">
        <v>71</v>
      </c>
      <c r="C7" s="4" t="s">
        <v>72</v>
      </c>
      <c r="D7" s="4" t="s">
        <v>73</v>
      </c>
      <c r="E7" s="7"/>
      <c r="F7" s="7"/>
      <c r="G7" s="7"/>
      <c r="H7" s="7"/>
      <c r="I7" s="7"/>
      <c r="J7" s="5"/>
      <c r="K7" s="4"/>
      <c r="L7" s="4"/>
      <c r="M7" s="4"/>
      <c r="N7" s="4"/>
      <c r="O7" s="4"/>
      <c r="P7" s="4"/>
      <c r="Q7" s="4"/>
      <c r="R7" s="4"/>
      <c r="S7" s="4"/>
      <c r="T7" s="36"/>
      <c r="U7" s="36" t="s">
        <v>3</v>
      </c>
      <c r="V7" s="36"/>
      <c r="W7" s="36" t="s">
        <v>51</v>
      </c>
      <c r="X7" s="36">
        <v>4</v>
      </c>
      <c r="Y7" s="36">
        <f>X7+1</f>
        <v>5</v>
      </c>
      <c r="Z7" s="36">
        <f t="shared" ref="Z7:AI7" si="0">Y7+1</f>
        <v>6</v>
      </c>
      <c r="AA7" s="36">
        <f t="shared" si="0"/>
        <v>7</v>
      </c>
      <c r="AB7" s="36">
        <f t="shared" si="0"/>
        <v>8</v>
      </c>
      <c r="AC7" s="36">
        <f t="shared" si="0"/>
        <v>9</v>
      </c>
      <c r="AD7" s="36">
        <f t="shared" si="0"/>
        <v>10</v>
      </c>
      <c r="AE7" s="36">
        <f t="shared" si="0"/>
        <v>11</v>
      </c>
      <c r="AF7" s="36">
        <f t="shared" si="0"/>
        <v>12</v>
      </c>
      <c r="AG7" s="36">
        <f t="shared" si="0"/>
        <v>13</v>
      </c>
      <c r="AH7" s="36">
        <f t="shared" si="0"/>
        <v>14</v>
      </c>
      <c r="AI7" s="36">
        <f t="shared" si="0"/>
        <v>15</v>
      </c>
      <c r="AJ7" s="59"/>
      <c r="AK7" s="59" t="s">
        <v>3</v>
      </c>
      <c r="AL7" s="59"/>
      <c r="AM7" s="59" t="s">
        <v>51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</row>
    <row r="8" spans="1:51">
      <c r="A8" s="40" t="s">
        <v>13</v>
      </c>
      <c r="B8" s="40" t="s">
        <v>52</v>
      </c>
      <c r="C8" s="40" t="s">
        <v>52</v>
      </c>
      <c r="D8" s="40" t="s">
        <v>74</v>
      </c>
      <c r="E8" s="40" t="s">
        <v>14</v>
      </c>
      <c r="F8" s="41" t="s">
        <v>16</v>
      </c>
      <c r="G8" s="43" t="s">
        <v>81</v>
      </c>
      <c r="H8" s="43" t="s">
        <v>82</v>
      </c>
      <c r="I8" s="43" t="s">
        <v>83</v>
      </c>
      <c r="J8" s="42" t="s">
        <v>54</v>
      </c>
      <c r="K8" s="42" t="s">
        <v>55</v>
      </c>
      <c r="L8" s="42" t="s">
        <v>56</v>
      </c>
      <c r="M8" s="42" t="s">
        <v>57</v>
      </c>
      <c r="N8" s="42" t="s">
        <v>58</v>
      </c>
      <c r="O8" s="42" t="s">
        <v>59</v>
      </c>
      <c r="P8" s="42" t="s">
        <v>60</v>
      </c>
      <c r="Q8" s="42" t="s">
        <v>61</v>
      </c>
      <c r="R8" s="42" t="s">
        <v>62</v>
      </c>
      <c r="S8" s="5"/>
      <c r="T8" s="55" t="s">
        <v>87</v>
      </c>
      <c r="U8" s="50" t="s">
        <v>13</v>
      </c>
      <c r="V8" s="51" t="s">
        <v>53</v>
      </c>
      <c r="W8" s="50" t="s">
        <v>52</v>
      </c>
      <c r="X8" s="50" t="s">
        <v>63</v>
      </c>
      <c r="Y8" s="50" t="s">
        <v>64</v>
      </c>
      <c r="Z8" s="50" t="s">
        <v>65</v>
      </c>
      <c r="AA8" s="50" t="s">
        <v>54</v>
      </c>
      <c r="AB8" s="50" t="s">
        <v>55</v>
      </c>
      <c r="AC8" s="50" t="s">
        <v>56</v>
      </c>
      <c r="AD8" s="50" t="s">
        <v>57</v>
      </c>
      <c r="AE8" s="50" t="s">
        <v>58</v>
      </c>
      <c r="AF8" s="50" t="s">
        <v>59</v>
      </c>
      <c r="AG8" s="50" t="s">
        <v>60</v>
      </c>
      <c r="AH8" s="50" t="s">
        <v>61</v>
      </c>
      <c r="AI8" s="50" t="s">
        <v>62</v>
      </c>
      <c r="AJ8" s="60" t="s">
        <v>87</v>
      </c>
      <c r="AK8" s="61" t="s">
        <v>13</v>
      </c>
      <c r="AL8" s="62" t="s">
        <v>53</v>
      </c>
      <c r="AM8" s="61" t="s">
        <v>52</v>
      </c>
      <c r="AN8" s="61" t="s">
        <v>63</v>
      </c>
      <c r="AO8" s="61" t="s">
        <v>64</v>
      </c>
      <c r="AP8" s="61" t="s">
        <v>65</v>
      </c>
      <c r="AQ8" s="61" t="s">
        <v>54</v>
      </c>
      <c r="AR8" s="61" t="s">
        <v>55</v>
      </c>
      <c r="AS8" s="61" t="s">
        <v>56</v>
      </c>
      <c r="AT8" s="61" t="s">
        <v>57</v>
      </c>
      <c r="AU8" s="61" t="s">
        <v>58</v>
      </c>
      <c r="AV8" s="61" t="s">
        <v>59</v>
      </c>
      <c r="AW8" s="61" t="s">
        <v>60</v>
      </c>
      <c r="AX8" s="61" t="s">
        <v>61</v>
      </c>
      <c r="AY8" s="61" t="s">
        <v>62</v>
      </c>
    </row>
    <row r="9" spans="1:51">
      <c r="A9" s="25" t="s">
        <v>21</v>
      </c>
      <c r="B9" s="8">
        <v>10</v>
      </c>
      <c r="C9" s="8">
        <v>1</v>
      </c>
      <c r="D9" s="26">
        <v>458</v>
      </c>
      <c r="E9" s="8" t="s">
        <v>22</v>
      </c>
      <c r="F9" s="12" t="s">
        <v>121</v>
      </c>
      <c r="G9" s="44">
        <f ca="1">X9</f>
        <v>106708.63206249999</v>
      </c>
      <c r="H9" s="44">
        <f t="shared" ref="H9:R11" ca="1" si="1">Y9</f>
        <v>109584.66675</v>
      </c>
      <c r="I9" s="44">
        <f t="shared" ca="1" si="1"/>
        <v>112544.34912499999</v>
      </c>
      <c r="J9" s="44">
        <f t="shared" ca="1" si="1"/>
        <v>115594.908</v>
      </c>
      <c r="K9" s="44">
        <f t="shared" ca="1" si="1"/>
        <v>120699.4823125</v>
      </c>
      <c r="L9" s="44">
        <f t="shared" ca="1" si="1"/>
        <v>126183.0529375</v>
      </c>
      <c r="M9" s="44">
        <f t="shared" ca="1" si="1"/>
        <v>132110.67918749998</v>
      </c>
      <c r="N9" s="44">
        <f t="shared" ca="1" si="1"/>
        <v>135476.20775</v>
      </c>
      <c r="O9" s="44">
        <f t="shared" ca="1" si="1"/>
        <v>138940.8743125</v>
      </c>
      <c r="P9" s="44">
        <f t="shared" ca="1" si="1"/>
        <v>142510.875</v>
      </c>
      <c r="Q9" s="44">
        <f t="shared" ca="1" si="1"/>
        <v>146188.2751875</v>
      </c>
      <c r="R9" s="44">
        <f t="shared" ca="1" si="1"/>
        <v>150062.9186875</v>
      </c>
      <c r="T9" s="47" t="s">
        <v>88</v>
      </c>
      <c r="U9" s="47" t="str">
        <f>A9</f>
        <v>00630C</v>
      </c>
      <c r="V9" s="47" t="str">
        <f>F9</f>
        <v>Asst City Attorney-C</v>
      </c>
      <c r="W9" s="46">
        <v>1</v>
      </c>
      <c r="X9" s="57" cm="1">
        <f t="array" aca="1" ref="X9" ca="1">IF($T9="Y",VLOOKUP($U9,INDIRECT($U$3),X$7,0)*INDIRECT($T$2),VLOOKUP($U9,INDIRECT($U$3),X$7,0))</f>
        <v>106708.63206249999</v>
      </c>
      <c r="Y9" s="57" cm="1">
        <f t="array" aca="1" ref="Y9" ca="1">IF($T9="Y",VLOOKUP($U9,INDIRECT($U$3),Y$7,0)*INDIRECT($T$2),VLOOKUP($U9,INDIRECT($U$3),Y$7,0))</f>
        <v>109584.66675</v>
      </c>
      <c r="Z9" s="57" cm="1">
        <f t="array" aca="1" ref="Z9" ca="1">IF($T9="Y",VLOOKUP($U9,INDIRECT($U$3),Z$7,0)*INDIRECT($T$2),VLOOKUP($U9,INDIRECT($U$3),Z$7,0))</f>
        <v>112544.34912499999</v>
      </c>
      <c r="AA9" s="57" cm="1">
        <f t="array" aca="1" ref="AA9" ca="1">IF($T9="Y",VLOOKUP($U9,INDIRECT($U$3),AA$7,0)*INDIRECT($T$2),VLOOKUP($U9,INDIRECT($U$3),AA$7,0))</f>
        <v>115594.908</v>
      </c>
      <c r="AB9" s="57" cm="1">
        <f t="array" aca="1" ref="AB9" ca="1">IF($T9="Y",VLOOKUP($U9,INDIRECT($U$3),AB$7,0)*INDIRECT($T$2),VLOOKUP($U9,INDIRECT($U$3),AB$7,0))</f>
        <v>120699.4823125</v>
      </c>
      <c r="AC9" s="57" cm="1">
        <f t="array" aca="1" ref="AC9" ca="1">IF($T9="Y",VLOOKUP($U9,INDIRECT($U$3),AC$7,0)*INDIRECT($T$2),VLOOKUP($U9,INDIRECT($U$3),AC$7,0))</f>
        <v>126183.0529375</v>
      </c>
      <c r="AD9" s="57" cm="1">
        <f t="array" aca="1" ref="AD9" ca="1">IF($T9="Y",VLOOKUP($U9,INDIRECT($U$3),AD$7,0)*INDIRECT($T$2),VLOOKUP($U9,INDIRECT($U$3),AD$7,0))</f>
        <v>132110.67918749998</v>
      </c>
      <c r="AE9" s="57" cm="1">
        <f t="array" aca="1" ref="AE9" ca="1">IF($T9="Y",VLOOKUP($U9,INDIRECT($U$3),AE$7,0)*INDIRECT($T$2),VLOOKUP($U9,INDIRECT($U$3),AE$7,0))</f>
        <v>135476.20775</v>
      </c>
      <c r="AF9" s="57" cm="1">
        <f t="array" aca="1" ref="AF9" ca="1">IF($T9="Y",VLOOKUP($U9,INDIRECT($U$3),AF$7,0)*INDIRECT($T$2),VLOOKUP($U9,INDIRECT($U$3),AF$7,0))</f>
        <v>138940.8743125</v>
      </c>
      <c r="AG9" s="57" cm="1">
        <f t="array" aca="1" ref="AG9" ca="1">IF($T9="Y",VLOOKUP($U9,INDIRECT($U$3),AG$7,0)*INDIRECT($T$2),VLOOKUP($U9,INDIRECT($U$3),AG$7,0))</f>
        <v>142510.875</v>
      </c>
      <c r="AH9" s="57" cm="1">
        <f t="array" aca="1" ref="AH9" ca="1">IF($T9="Y",VLOOKUP($U9,INDIRECT($U$3),AH$7,0)*INDIRECT($T$2),VLOOKUP($U9,INDIRECT($U$3),AH$7,0))</f>
        <v>146188.2751875</v>
      </c>
      <c r="AI9" s="57" cm="1">
        <f t="array" aca="1" ref="AI9" ca="1">IF($T9="Y",VLOOKUP($U9,INDIRECT($U$3),AI$7,0)*INDIRECT($T$2),VLOOKUP($U9,INDIRECT($U$3),AI$7,0))</f>
        <v>150062.9186875</v>
      </c>
      <c r="AJ9" s="63" t="str">
        <f>T9</f>
        <v>Y</v>
      </c>
      <c r="AK9" s="58" t="str">
        <f t="shared" ref="AK9:AM11" si="2">U9</f>
        <v>00630C</v>
      </c>
      <c r="AL9" s="58" t="str">
        <f t="shared" si="2"/>
        <v>Asst City Attorney-C</v>
      </c>
      <c r="AM9" s="63">
        <f t="shared" si="2"/>
        <v>1</v>
      </c>
      <c r="AN9" s="64">
        <f ca="1">ROUNDUP(X9/2080,3)</f>
        <v>51.302999999999997</v>
      </c>
      <c r="AO9" s="64">
        <f t="shared" ref="AO9:AY11" ca="1" si="3">ROUNDUP(Y9/2080,3)</f>
        <v>52.684999999999995</v>
      </c>
      <c r="AP9" s="64">
        <f t="shared" ca="1" si="3"/>
        <v>54.107999999999997</v>
      </c>
      <c r="AQ9" s="64">
        <f t="shared" ca="1" si="3"/>
        <v>55.574999999999996</v>
      </c>
      <c r="AR9" s="64">
        <f t="shared" ca="1" si="3"/>
        <v>58.028999999999996</v>
      </c>
      <c r="AS9" s="64">
        <f t="shared" ca="1" si="3"/>
        <v>60.664999999999999</v>
      </c>
      <c r="AT9" s="64">
        <f t="shared" ca="1" si="3"/>
        <v>63.515000000000001</v>
      </c>
      <c r="AU9" s="64">
        <f t="shared" ca="1" si="3"/>
        <v>65.13300000000001</v>
      </c>
      <c r="AV9" s="64">
        <f t="shared" ca="1" si="3"/>
        <v>66.799000000000007</v>
      </c>
      <c r="AW9" s="64">
        <f t="shared" ca="1" si="3"/>
        <v>68.515000000000001</v>
      </c>
      <c r="AX9" s="64">
        <f t="shared" ca="1" si="3"/>
        <v>70.283000000000001</v>
      </c>
      <c r="AY9" s="64">
        <f t="shared" ca="1" si="3"/>
        <v>72.146000000000001</v>
      </c>
    </row>
    <row r="10" spans="1:51">
      <c r="A10" s="25" t="s">
        <v>25</v>
      </c>
      <c r="B10" s="26">
        <v>13</v>
      </c>
      <c r="C10" s="26">
        <v>2</v>
      </c>
      <c r="D10" s="26">
        <v>590</v>
      </c>
      <c r="E10" s="8" t="s">
        <v>22</v>
      </c>
      <c r="F10" s="12" t="s">
        <v>122</v>
      </c>
      <c r="G10" s="45"/>
      <c r="H10" s="45"/>
      <c r="I10" s="45"/>
      <c r="J10" s="44">
        <f t="shared" ca="1" si="1"/>
        <v>131926.8608125</v>
      </c>
      <c r="K10" s="44">
        <f t="shared" ca="1" si="1"/>
        <v>137919.54637499998</v>
      </c>
      <c r="L10" s="44">
        <f t="shared" ca="1" si="1"/>
        <v>144323.24156250001</v>
      </c>
      <c r="M10" s="44">
        <f t="shared" ca="1" si="1"/>
        <v>151140.01175000001</v>
      </c>
      <c r="N10" s="44">
        <f t="shared" ca="1" si="1"/>
        <v>158205.659625</v>
      </c>
      <c r="O10" s="44">
        <f t="shared" ca="1" si="1"/>
        <v>165230</v>
      </c>
      <c r="P10" s="44"/>
      <c r="Q10" s="44"/>
      <c r="R10" s="44"/>
      <c r="T10" s="47" t="s">
        <v>88</v>
      </c>
      <c r="U10" s="47" t="str">
        <f>A10</f>
        <v>00650C</v>
      </c>
      <c r="V10" s="47" t="str">
        <f>F10</f>
        <v>Senior Asst City Attorney-C</v>
      </c>
      <c r="W10" s="46">
        <v>2</v>
      </c>
      <c r="X10" s="57"/>
      <c r="Y10" s="57"/>
      <c r="Z10" s="57"/>
      <c r="AA10" s="57" cm="1">
        <f t="array" aca="1" ref="AA10" ca="1">IF($T10="Y",VLOOKUP($U10,INDIRECT($U$3),AA$7,0)*INDIRECT($T$2),VLOOKUP($U10,INDIRECT($U$3),AA$7,0))</f>
        <v>131926.8608125</v>
      </c>
      <c r="AB10" s="57" cm="1">
        <f t="array" aca="1" ref="AB10" ca="1">IF($T10="Y",VLOOKUP($U10,INDIRECT($U$3),AB$7,0)*INDIRECT($T$2),VLOOKUP($U10,INDIRECT($U$3),AB$7,0))</f>
        <v>137919.54637499998</v>
      </c>
      <c r="AC10" s="57" cm="1">
        <f t="array" aca="1" ref="AC10" ca="1">IF($T10="Y",VLOOKUP($U10,INDIRECT($U$3),AC$7,0)*INDIRECT($T$2),VLOOKUP($U10,INDIRECT($U$3),AC$7,0))</f>
        <v>144323.24156250001</v>
      </c>
      <c r="AD10" s="57" cm="1">
        <f t="array" aca="1" ref="AD10" ca="1">IF($T10="Y",VLOOKUP($U10,INDIRECT($U$3),AD$7,0)*INDIRECT($T$2),VLOOKUP($U10,INDIRECT($U$3),AD$7,0))</f>
        <v>151140.01175000001</v>
      </c>
      <c r="AE10" s="57" cm="1">
        <f t="array" aca="1" ref="AE10" ca="1">IF($T10="Y",VLOOKUP($U10,INDIRECT($U$3),AE$7,0)*INDIRECT($T$2),VLOOKUP($U10,INDIRECT($U$3),AE$7,0))</f>
        <v>158205.659625</v>
      </c>
      <c r="AF10" s="57" cm="1">
        <f t="array" aca="1" ref="AF10" ca="1">IF($T10="Y",VLOOKUP($U10,INDIRECT($U$3),AF$7,0)*INDIRECT($T$2),VLOOKUP($U10,INDIRECT($U$3),AF$7,0))</f>
        <v>165230</v>
      </c>
      <c r="AG10" s="57"/>
      <c r="AH10" s="57"/>
      <c r="AI10" s="57">
        <f ca="1">AI9*1.04</f>
        <v>156065.43543500002</v>
      </c>
      <c r="AJ10" s="63" t="str">
        <f t="shared" ref="AJ10:AJ11" si="4">T10</f>
        <v>Y</v>
      </c>
      <c r="AK10" s="58" t="str">
        <f t="shared" si="2"/>
        <v>00650C</v>
      </c>
      <c r="AL10" s="58" t="str">
        <f t="shared" si="2"/>
        <v>Senior Asst City Attorney-C</v>
      </c>
      <c r="AM10" s="63">
        <f t="shared" si="2"/>
        <v>2</v>
      </c>
      <c r="AN10" s="64"/>
      <c r="AO10" s="64"/>
      <c r="AP10" s="64"/>
      <c r="AQ10" s="64">
        <f t="shared" ca="1" si="3"/>
        <v>63.427</v>
      </c>
      <c r="AR10" s="64">
        <f t="shared" ca="1" si="3"/>
        <v>66.308000000000007</v>
      </c>
      <c r="AS10" s="64">
        <f t="shared" ca="1" si="3"/>
        <v>69.387</v>
      </c>
      <c r="AT10" s="64">
        <f t="shared" ca="1" si="3"/>
        <v>72.664000000000001</v>
      </c>
      <c r="AU10" s="64">
        <f t="shared" ca="1" si="3"/>
        <v>76.061000000000007</v>
      </c>
      <c r="AV10" s="64">
        <f t="shared" ca="1" si="3"/>
        <v>79.438000000000002</v>
      </c>
      <c r="AW10" s="64"/>
      <c r="AX10" s="64"/>
      <c r="AY10" s="64"/>
    </row>
    <row r="11" spans="1:51">
      <c r="A11" s="25" t="s">
        <v>28</v>
      </c>
      <c r="B11" s="26">
        <v>14</v>
      </c>
      <c r="C11" s="26">
        <v>3</v>
      </c>
      <c r="D11" s="26">
        <v>648</v>
      </c>
      <c r="E11" s="8" t="s">
        <v>22</v>
      </c>
      <c r="F11" s="12" t="s">
        <v>123</v>
      </c>
      <c r="G11" s="45"/>
      <c r="H11" s="45"/>
      <c r="I11" s="45"/>
      <c r="J11" s="44">
        <f t="shared" ca="1" si="1"/>
        <v>138329.52331250001</v>
      </c>
      <c r="K11" s="44">
        <f t="shared" ca="1" si="1"/>
        <v>144633.04781250001</v>
      </c>
      <c r="L11" s="44">
        <f t="shared" ca="1" si="1"/>
        <v>151431.22962499998</v>
      </c>
      <c r="M11" s="44">
        <f t="shared" ca="1" si="1"/>
        <v>158519.59662500001</v>
      </c>
      <c r="N11" s="44">
        <f t="shared" ca="1" si="1"/>
        <v>166183.17056249999</v>
      </c>
      <c r="O11" s="44">
        <f t="shared" ca="1" si="1"/>
        <v>173491.49999999997</v>
      </c>
      <c r="P11" s="44"/>
      <c r="Q11" s="44"/>
      <c r="R11" s="44"/>
      <c r="T11" s="47" t="s">
        <v>88</v>
      </c>
      <c r="U11" s="47" t="str">
        <f>A11</f>
        <v>00670C</v>
      </c>
      <c r="V11" s="47" t="str">
        <f>F11</f>
        <v>Lead Asst City Attorney-C</v>
      </c>
      <c r="W11" s="46">
        <v>3</v>
      </c>
      <c r="X11" s="57"/>
      <c r="Y11" s="57"/>
      <c r="Z11" s="57"/>
      <c r="AA11" s="57" cm="1">
        <f t="array" aca="1" ref="AA11" ca="1">IF($T11="Y",VLOOKUP($U11,INDIRECT($U$3),AA$7,0)*INDIRECT($T$2),VLOOKUP($U11,INDIRECT($U$3),AA$7,0))</f>
        <v>138329.52331250001</v>
      </c>
      <c r="AB11" s="57" cm="1">
        <f t="array" aca="1" ref="AB11" ca="1">IF($T11="Y",VLOOKUP($U11,INDIRECT($U$3),AB$7,0)*INDIRECT($T$2),VLOOKUP($U11,INDIRECT($U$3),AB$7,0))</f>
        <v>144633.04781250001</v>
      </c>
      <c r="AC11" s="57" cm="1">
        <f t="array" aca="1" ref="AC11" ca="1">IF($T11="Y",VLOOKUP($U11,INDIRECT($U$3),AC$7,0)*INDIRECT($T$2),VLOOKUP($U11,INDIRECT($U$3),AC$7,0))</f>
        <v>151431.22962499998</v>
      </c>
      <c r="AD11" s="57" cm="1">
        <f t="array" aca="1" ref="AD11" ca="1">IF($T11="Y",VLOOKUP($U11,INDIRECT($U$3),AD$7,0)*INDIRECT($T$2),VLOOKUP($U11,INDIRECT($U$3),AD$7,0))</f>
        <v>158519.59662500001</v>
      </c>
      <c r="AE11" s="57" cm="1">
        <f t="array" aca="1" ref="AE11" ca="1">IF($T11="Y",VLOOKUP($U11,INDIRECT($U$3),AE$7,0)*INDIRECT($T$2),VLOOKUP($U11,INDIRECT($U$3),AE$7,0))</f>
        <v>166183.17056249999</v>
      </c>
      <c r="AF11" s="57" cm="1">
        <f t="array" aca="1" ref="AF11" ca="1">IF($T11="Y",VLOOKUP($U11,INDIRECT($U$3),AF$7,0)*INDIRECT($T$2),VLOOKUP($U11,INDIRECT($U$3),AF$7,0))</f>
        <v>173491.49999999997</v>
      </c>
      <c r="AG11" s="57"/>
      <c r="AH11" s="57"/>
      <c r="AI11" s="57"/>
      <c r="AJ11" s="63" t="str">
        <f t="shared" si="4"/>
        <v>Y</v>
      </c>
      <c r="AK11" s="58" t="str">
        <f t="shared" si="2"/>
        <v>00670C</v>
      </c>
      <c r="AL11" s="58" t="str">
        <f t="shared" si="2"/>
        <v>Lead Asst City Attorney-C</v>
      </c>
      <c r="AM11" s="63">
        <f t="shared" si="2"/>
        <v>3</v>
      </c>
      <c r="AN11" s="64"/>
      <c r="AO11" s="64"/>
      <c r="AP11" s="64"/>
      <c r="AQ11" s="64">
        <f t="shared" ca="1" si="3"/>
        <v>66.50500000000001</v>
      </c>
      <c r="AR11" s="64">
        <f t="shared" ca="1" si="3"/>
        <v>69.536000000000001</v>
      </c>
      <c r="AS11" s="64">
        <f t="shared" ca="1" si="3"/>
        <v>72.804000000000002</v>
      </c>
      <c r="AT11" s="64">
        <f t="shared" ca="1" si="3"/>
        <v>76.212000000000003</v>
      </c>
      <c r="AU11" s="64">
        <f t="shared" ca="1" si="3"/>
        <v>79.896000000000001</v>
      </c>
      <c r="AV11" s="64">
        <f ca="1">ROUNDUP(AF11/2080,3)</f>
        <v>83.410000000000011</v>
      </c>
      <c r="AW11" s="64"/>
      <c r="AX11" s="64"/>
      <c r="AY11" s="64"/>
    </row>
    <row r="12" spans="1:51">
      <c r="A12" s="25"/>
      <c r="B12" s="26"/>
      <c r="C12" s="26"/>
      <c r="D12" s="26"/>
      <c r="E12" s="8"/>
      <c r="J12" s="27"/>
      <c r="K12" s="27"/>
      <c r="L12" s="27"/>
      <c r="M12" s="27"/>
      <c r="N12" s="27"/>
      <c r="O12" s="27"/>
      <c r="P12" s="27"/>
      <c r="Q12" s="27"/>
      <c r="R12" s="8"/>
    </row>
    <row r="13" spans="1:51">
      <c r="A13" s="7"/>
      <c r="B13" s="4"/>
      <c r="C13" s="4"/>
      <c r="D13" s="4"/>
      <c r="F13" s="7"/>
      <c r="G13" s="7"/>
      <c r="H13" s="7"/>
      <c r="I13" s="7"/>
      <c r="J13" s="27"/>
      <c r="K13" s="27"/>
      <c r="L13" s="27"/>
      <c r="M13" s="18"/>
      <c r="N13" s="18"/>
    </row>
    <row r="14" spans="1:51">
      <c r="A14" s="7" t="s">
        <v>77</v>
      </c>
      <c r="B14" s="4"/>
      <c r="C14" s="4"/>
      <c r="D14" s="4"/>
      <c r="F14" s="7"/>
      <c r="G14" s="7"/>
      <c r="H14" s="7"/>
      <c r="I14" s="7"/>
      <c r="J14" s="27"/>
      <c r="K14" s="27"/>
      <c r="L14" s="27"/>
      <c r="M14" s="18"/>
      <c r="N14" s="18"/>
    </row>
    <row r="15" spans="1:51" s="6" customFormat="1">
      <c r="A15" s="68" t="s">
        <v>115</v>
      </c>
      <c r="T15" s="4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</row>
    <row r="16" spans="1:51" s="6" customFormat="1">
      <c r="A16" s="6" t="s">
        <v>111</v>
      </c>
      <c r="T16" s="4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</row>
    <row r="17" spans="1:51" s="6" customFormat="1">
      <c r="A17" s="68" t="s">
        <v>117</v>
      </c>
      <c r="T17" s="4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</row>
    <row r="18" spans="1:51" s="6" customFormat="1">
      <c r="A18" s="6" t="s">
        <v>112</v>
      </c>
      <c r="T18" s="4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</row>
    <row r="19" spans="1:51">
      <c r="A19" s="25"/>
      <c r="B19" s="26"/>
      <c r="C19" s="26"/>
      <c r="D19" s="26"/>
      <c r="E19" s="8"/>
      <c r="J19" s="27"/>
      <c r="K19" s="27"/>
      <c r="L19" s="27"/>
      <c r="M19" s="27"/>
      <c r="N19" s="27"/>
      <c r="O19" s="27"/>
      <c r="P19" s="27"/>
      <c r="Q19" s="27"/>
      <c r="R19" s="8"/>
    </row>
    <row r="20" spans="1:51">
      <c r="A20" s="25"/>
      <c r="B20" s="26"/>
      <c r="C20" s="26"/>
      <c r="D20" s="26"/>
      <c r="E20" s="8"/>
      <c r="J20" s="27"/>
      <c r="K20" s="27"/>
      <c r="L20" s="27"/>
      <c r="M20" s="27"/>
      <c r="N20" s="27"/>
      <c r="O20" s="27"/>
      <c r="P20" s="27"/>
      <c r="Q20" s="27"/>
      <c r="R20" s="8"/>
    </row>
    <row r="21" spans="1:51">
      <c r="A21" s="7" t="s">
        <v>76</v>
      </c>
      <c r="B21" s="4"/>
      <c r="C21" s="4"/>
      <c r="D21" s="4"/>
      <c r="F21" s="7"/>
      <c r="G21" s="7"/>
      <c r="H21" s="7"/>
      <c r="I21" s="7"/>
      <c r="J21" s="18"/>
      <c r="K21" s="18"/>
      <c r="L21" s="18"/>
      <c r="M21" s="18"/>
      <c r="N21" s="18"/>
    </row>
    <row r="22" spans="1:51">
      <c r="A22" s="6" t="s">
        <v>39</v>
      </c>
      <c r="B22" s="8"/>
      <c r="C22" s="8"/>
      <c r="D22" s="8"/>
      <c r="F22" s="6"/>
      <c r="G22" s="6"/>
      <c r="H22" s="6"/>
      <c r="I22" s="6"/>
      <c r="J22" s="19"/>
      <c r="K22" s="19"/>
      <c r="L22" s="18"/>
      <c r="M22" s="18"/>
      <c r="N22" s="18"/>
      <c r="T22" s="55" t="s">
        <v>87</v>
      </c>
      <c r="U22" s="50" t="s">
        <v>66</v>
      </c>
      <c r="V22" s="54"/>
      <c r="W22" s="50"/>
      <c r="X22" s="50" t="s">
        <v>70</v>
      </c>
      <c r="AJ22" s="60" t="s">
        <v>87</v>
      </c>
      <c r="AK22" s="66" t="s">
        <v>66</v>
      </c>
      <c r="AL22" s="66"/>
      <c r="AM22" s="66"/>
      <c r="AN22" s="67" t="s">
        <v>70</v>
      </c>
    </row>
    <row r="23" spans="1:51">
      <c r="A23" s="6"/>
      <c r="B23" s="28">
        <f ca="1">X23</f>
        <v>729.44829994480347</v>
      </c>
      <c r="C23" s="6" t="s">
        <v>78</v>
      </c>
      <c r="D23" s="8"/>
      <c r="F23" s="6"/>
      <c r="G23" s="6"/>
      <c r="H23" s="6"/>
      <c r="I23" s="6"/>
      <c r="J23" s="19"/>
      <c r="K23" s="20"/>
      <c r="L23" s="18"/>
      <c r="M23" s="18"/>
      <c r="N23" s="18"/>
      <c r="T23" s="47" t="s">
        <v>88</v>
      </c>
      <c r="U23" s="47" t="s">
        <v>67</v>
      </c>
      <c r="V23" s="52"/>
      <c r="W23" s="47"/>
      <c r="X23" s="57">
        <f ca="1">IF($T23="Y",VLOOKUP($U23,INDIRECT($U$3),X$7,0)*PercIncrJan2020,VLOOKUP($U23,INDIRECT($U$3),X$7,0))</f>
        <v>729.44829994480347</v>
      </c>
      <c r="AJ23" s="63" t="str">
        <f>T23</f>
        <v>Y</v>
      </c>
      <c r="AK23" s="58" t="str">
        <f t="shared" ref="AK23:AK25" si="5">U23</f>
        <v>10th</v>
      </c>
      <c r="AN23" s="64">
        <f ca="1">ROUNDUP(X23/2080,3)</f>
        <v>0.35099999999999998</v>
      </c>
    </row>
    <row r="24" spans="1:51">
      <c r="A24" s="6"/>
      <c r="B24" s="28">
        <f t="shared" ref="B24:B25" ca="1" si="6">X24</f>
        <v>874.51681738223124</v>
      </c>
      <c r="C24" s="6" t="s">
        <v>79</v>
      </c>
      <c r="D24" s="8"/>
      <c r="F24" s="6"/>
      <c r="G24" s="6"/>
      <c r="H24" s="6"/>
      <c r="I24" s="6"/>
      <c r="J24" s="19"/>
      <c r="K24" s="20"/>
      <c r="L24" s="18"/>
      <c r="M24" s="18"/>
      <c r="N24" s="18"/>
      <c r="T24" s="47" t="s">
        <v>88</v>
      </c>
      <c r="U24" s="47" t="s">
        <v>68</v>
      </c>
      <c r="V24" s="52"/>
      <c r="W24" s="47"/>
      <c r="X24" s="57">
        <f ca="1">IF($T24="Y",VLOOKUP($U24,INDIRECT($U$3),X$7,0)*PercIncrJan2020,VLOOKUP($U24,INDIRECT($U$3),X$7,0))</f>
        <v>874.51681738223124</v>
      </c>
      <c r="AJ24" s="63" t="str">
        <f t="shared" ref="AJ24:AJ25" si="7">T24</f>
        <v>Y</v>
      </c>
      <c r="AK24" s="58" t="str">
        <f t="shared" si="5"/>
        <v>15th</v>
      </c>
      <c r="AN24" s="64">
        <f t="shared" ref="AN24" ca="1" si="8">ROUNDUP(X24/2080,3)</f>
        <v>0.42099999999999999</v>
      </c>
    </row>
    <row r="25" spans="1:51">
      <c r="A25" s="6"/>
      <c r="B25" s="28">
        <f t="shared" ca="1" si="6"/>
        <v>1020.9539057388805</v>
      </c>
      <c r="C25" s="6" t="s">
        <v>80</v>
      </c>
      <c r="D25" s="8"/>
      <c r="F25" s="6"/>
      <c r="G25" s="6"/>
      <c r="H25" s="6"/>
      <c r="I25" s="6"/>
      <c r="J25" s="8"/>
      <c r="K25" s="20"/>
      <c r="L25" s="8"/>
      <c r="M25" s="8"/>
      <c r="N25" s="8"/>
      <c r="T25" s="47" t="s">
        <v>88</v>
      </c>
      <c r="U25" s="47" t="s">
        <v>69</v>
      </c>
      <c r="V25" s="52"/>
      <c r="W25" s="47"/>
      <c r="X25" s="57">
        <f ca="1">IF($T25="Y",VLOOKUP($U25,INDIRECT($U$3),X$7,0)*PercIncrJan2020,VLOOKUP($U25,INDIRECT($U$3),X$7,0))</f>
        <v>1020.9539057388805</v>
      </c>
      <c r="AJ25" s="63" t="str">
        <f t="shared" si="7"/>
        <v>Y</v>
      </c>
      <c r="AK25" s="58" t="str">
        <f t="shared" si="5"/>
        <v>20th</v>
      </c>
      <c r="AN25" s="64">
        <f ca="1">ROUNDUP(X25/2080,3)</f>
        <v>0.49099999999999999</v>
      </c>
    </row>
    <row r="26" spans="1:51">
      <c r="A26" s="6"/>
      <c r="B26" s="4"/>
      <c r="C26" s="4"/>
      <c r="D26" s="4"/>
      <c r="E26" s="7"/>
      <c r="F26" s="7"/>
      <c r="G26" s="7"/>
      <c r="H26" s="7"/>
      <c r="I26" s="7"/>
      <c r="J26" s="8"/>
      <c r="K26" s="9"/>
      <c r="L26" s="8"/>
      <c r="M26" s="8"/>
      <c r="N26" s="8"/>
    </row>
    <row r="27" spans="1:51">
      <c r="A27" s="7" t="s">
        <v>43</v>
      </c>
      <c r="B27" s="8"/>
      <c r="C27" s="8"/>
      <c r="E27" s="7"/>
      <c r="J27" s="4"/>
      <c r="K27" s="9"/>
      <c r="L27" s="8"/>
      <c r="M27" s="8"/>
      <c r="N27" s="8"/>
    </row>
    <row r="28" spans="1:51">
      <c r="A28" s="6" t="s">
        <v>75</v>
      </c>
      <c r="C28" s="8"/>
      <c r="D28" s="6"/>
      <c r="E28" s="7"/>
      <c r="J28" s="4"/>
      <c r="K28" s="9"/>
      <c r="L28" s="8"/>
      <c r="M28" s="8"/>
      <c r="N28" s="8"/>
    </row>
    <row r="29" spans="1:51">
      <c r="A29" s="6"/>
      <c r="B29" s="8"/>
      <c r="C29" s="8"/>
      <c r="D29" s="4"/>
      <c r="E29" s="7"/>
      <c r="F29" s="7"/>
      <c r="G29" s="7"/>
      <c r="H29" s="7"/>
      <c r="I29" s="7"/>
      <c r="J29" s="4"/>
      <c r="K29" s="9"/>
      <c r="L29" s="8"/>
      <c r="M29" s="8"/>
      <c r="N29" s="8"/>
    </row>
    <row r="30" spans="1:51">
      <c r="A30" s="7" t="s">
        <v>118</v>
      </c>
      <c r="B30" s="8"/>
      <c r="C30" s="8"/>
      <c r="D30" s="4"/>
      <c r="E30" s="7"/>
      <c r="F30" s="7"/>
      <c r="G30" s="7"/>
      <c r="H30" s="7"/>
      <c r="I30" s="7"/>
      <c r="J30" s="4"/>
      <c r="K30" s="9"/>
      <c r="L30" s="8"/>
      <c r="M30" s="8"/>
      <c r="N30" s="8"/>
    </row>
    <row r="31" spans="1:51">
      <c r="A31" s="6" t="s">
        <v>119</v>
      </c>
    </row>
    <row r="32" spans="1:51">
      <c r="L32" s="29"/>
      <c r="M32" s="29"/>
      <c r="N32" s="29"/>
    </row>
    <row r="33" spans="1:51">
      <c r="A33" s="7"/>
      <c r="L33" s="27"/>
      <c r="M33" s="8"/>
    </row>
    <row r="34" spans="1:51">
      <c r="A34" s="6" t="s">
        <v>128</v>
      </c>
      <c r="R34" s="12" t="s">
        <v>129</v>
      </c>
    </row>
    <row r="35" spans="1:51">
      <c r="A35" s="4"/>
      <c r="B35" s="4"/>
      <c r="C35" s="4"/>
      <c r="D35" s="4"/>
      <c r="E35" s="7"/>
      <c r="F35" s="7"/>
      <c r="G35" s="7"/>
      <c r="H35" s="7"/>
      <c r="I35" s="7"/>
      <c r="J35" s="5"/>
      <c r="K35" s="4"/>
      <c r="L35" s="4"/>
      <c r="M35" s="4"/>
      <c r="N35" s="4"/>
      <c r="O35" s="4"/>
      <c r="P35" s="4"/>
      <c r="Q35" s="4"/>
      <c r="R35" s="4"/>
      <c r="S35" s="4"/>
      <c r="T35" s="36"/>
      <c r="U35" s="36"/>
      <c r="V35" s="36"/>
    </row>
    <row r="37" spans="1:51">
      <c r="A37" s="25"/>
      <c r="B37" s="8"/>
      <c r="C37" s="8"/>
      <c r="D37" s="26"/>
      <c r="E37" s="8"/>
      <c r="J37" s="19"/>
      <c r="K37" s="19"/>
      <c r="L37" s="19"/>
      <c r="M37" s="18"/>
      <c r="N37" s="18"/>
    </row>
    <row r="38" spans="1:51">
      <c r="A38" s="7"/>
      <c r="B38" s="4"/>
      <c r="C38" s="4"/>
      <c r="D38" s="4"/>
      <c r="F38" s="7"/>
      <c r="G38" s="7"/>
      <c r="H38" s="7"/>
      <c r="I38" s="7"/>
      <c r="J38" s="27"/>
      <c r="K38" s="27"/>
      <c r="L38" s="27"/>
      <c r="M38" s="18"/>
      <c r="N38" s="18"/>
    </row>
    <row r="39" spans="1:51">
      <c r="A39" s="7"/>
      <c r="B39" s="4"/>
      <c r="C39" s="4"/>
      <c r="D39" s="4"/>
      <c r="F39" s="7"/>
      <c r="G39" s="7"/>
      <c r="H39" s="7"/>
      <c r="I39" s="7"/>
      <c r="J39" s="27"/>
      <c r="K39" s="27"/>
      <c r="L39" s="27"/>
      <c r="M39" s="18"/>
      <c r="N39" s="18"/>
    </row>
    <row r="40" spans="1:51" s="6" customFormat="1">
      <c r="T40" s="4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</row>
    <row r="41" spans="1:51" s="6" customFormat="1">
      <c r="T41" s="4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</row>
    <row r="42" spans="1:51" s="6" customFormat="1">
      <c r="T42" s="4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</row>
    <row r="43" spans="1:51" s="6" customFormat="1">
      <c r="T43" s="4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</row>
    <row r="44" spans="1:51" s="6" customFormat="1">
      <c r="T44" s="4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</row>
    <row r="45" spans="1:51" s="6" customFormat="1">
      <c r="T45" s="4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</row>
    <row r="46" spans="1:51">
      <c r="A46" s="25"/>
      <c r="B46" s="26"/>
      <c r="C46" s="26"/>
      <c r="D46" s="26"/>
      <c r="E46" s="8"/>
      <c r="J46" s="27"/>
      <c r="K46" s="27"/>
      <c r="L46" s="27"/>
      <c r="M46" s="27"/>
      <c r="N46" s="27"/>
      <c r="O46" s="27"/>
      <c r="P46" s="27"/>
      <c r="Q46" s="27"/>
      <c r="R46" s="8"/>
    </row>
    <row r="47" spans="1:51">
      <c r="A47" s="25"/>
      <c r="B47" s="26"/>
      <c r="C47" s="26"/>
      <c r="D47" s="26"/>
      <c r="E47" s="8"/>
      <c r="J47" s="27"/>
      <c r="K47" s="27"/>
      <c r="L47" s="27"/>
      <c r="M47" s="27"/>
      <c r="N47" s="27"/>
      <c r="O47" s="27"/>
      <c r="P47" s="27"/>
      <c r="Q47" s="27"/>
      <c r="R47" s="8"/>
    </row>
    <row r="48" spans="1:51">
      <c r="A48" s="7"/>
      <c r="B48" s="4"/>
      <c r="C48" s="4"/>
      <c r="D48" s="4"/>
      <c r="F48" s="7"/>
      <c r="G48" s="7"/>
      <c r="H48" s="7"/>
      <c r="I48" s="7"/>
      <c r="J48" s="18"/>
      <c r="K48" s="18"/>
      <c r="L48" s="18"/>
      <c r="M48" s="18"/>
      <c r="N48" s="18"/>
    </row>
    <row r="49" spans="1:22">
      <c r="A49" s="6"/>
      <c r="B49" s="8"/>
      <c r="C49" s="8"/>
      <c r="D49" s="8"/>
      <c r="F49" s="6"/>
      <c r="G49" s="6"/>
      <c r="H49" s="6"/>
      <c r="I49" s="6"/>
      <c r="J49" s="19"/>
      <c r="K49" s="19"/>
      <c r="L49" s="18"/>
      <c r="M49" s="18"/>
      <c r="N49" s="18"/>
      <c r="U49" s="38"/>
      <c r="V49" s="38"/>
    </row>
    <row r="50" spans="1:22">
      <c r="A50" s="6"/>
      <c r="B50" s="8"/>
      <c r="C50" s="8"/>
      <c r="D50" s="8"/>
      <c r="E50" s="28"/>
      <c r="F50" s="6"/>
      <c r="G50" s="6"/>
      <c r="H50" s="6"/>
      <c r="I50" s="6"/>
      <c r="J50" s="19"/>
      <c r="K50" s="20"/>
      <c r="L50" s="18"/>
      <c r="M50" s="18"/>
      <c r="N50" s="18"/>
      <c r="U50" s="38"/>
      <c r="V50" s="38"/>
    </row>
    <row r="51" spans="1:22">
      <c r="A51" s="6"/>
      <c r="B51" s="8"/>
      <c r="C51" s="8"/>
      <c r="D51" s="8"/>
      <c r="E51" s="28"/>
      <c r="F51" s="6"/>
      <c r="G51" s="6"/>
      <c r="H51" s="6"/>
      <c r="I51" s="6"/>
      <c r="J51" s="19"/>
      <c r="K51" s="20"/>
      <c r="L51" s="18"/>
      <c r="M51" s="18"/>
      <c r="N51" s="18"/>
      <c r="U51" s="38"/>
      <c r="V51" s="38"/>
    </row>
    <row r="52" spans="1:22">
      <c r="A52" s="6"/>
      <c r="B52" s="8"/>
      <c r="C52" s="8"/>
      <c r="D52" s="8"/>
      <c r="E52" s="28"/>
      <c r="F52" s="6"/>
      <c r="G52" s="6"/>
      <c r="H52" s="6"/>
      <c r="I52" s="6"/>
      <c r="J52" s="8"/>
      <c r="K52" s="20"/>
      <c r="L52" s="8"/>
      <c r="M52" s="8"/>
      <c r="N52" s="8"/>
      <c r="U52" s="38"/>
      <c r="V52" s="38"/>
    </row>
    <row r="53" spans="1:22">
      <c r="A53" s="6"/>
      <c r="B53" s="4"/>
      <c r="C53" s="4"/>
      <c r="D53" s="4"/>
      <c r="E53" s="7"/>
      <c r="F53" s="7"/>
      <c r="G53" s="7"/>
      <c r="H53" s="7"/>
      <c r="I53" s="7"/>
      <c r="J53" s="8"/>
      <c r="K53" s="9"/>
      <c r="L53" s="8"/>
      <c r="M53" s="8"/>
      <c r="N53" s="8"/>
    </row>
    <row r="54" spans="1:22">
      <c r="A54" s="7"/>
      <c r="B54" s="8"/>
      <c r="C54" s="8"/>
      <c r="D54" s="4"/>
      <c r="E54" s="7"/>
      <c r="F54" s="6"/>
      <c r="G54" s="6"/>
      <c r="H54" s="6"/>
      <c r="I54" s="6"/>
      <c r="J54" s="4"/>
      <c r="K54" s="9"/>
      <c r="L54" s="8"/>
      <c r="M54" s="8"/>
      <c r="N54" s="8"/>
    </row>
    <row r="55" spans="1:22">
      <c r="A55" s="6"/>
      <c r="B55" s="8"/>
      <c r="C55" s="8"/>
      <c r="D55" s="4"/>
      <c r="E55" s="7"/>
      <c r="F55" s="6"/>
      <c r="G55" s="6"/>
      <c r="H55" s="6"/>
      <c r="I55" s="6"/>
      <c r="J55" s="4"/>
      <c r="K55" s="9"/>
      <c r="L55" s="8"/>
      <c r="M55" s="8"/>
      <c r="N55" s="8"/>
    </row>
  </sheetData>
  <sheetProtection sheet="1" objects="1" scenarios="1"/>
  <pageMargins left="0.25" right="0.25" top="0.75" bottom="0.75" header="0.3" footer="0.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E75CC-4C26-4957-BD07-B653B228F3D9}">
  <sheetPr>
    <tabColor theme="3" tint="0.59999389629810485"/>
  </sheetPr>
  <dimension ref="A1:AY48"/>
  <sheetViews>
    <sheetView showGridLines="0" tabSelected="1" workbookViewId="0"/>
  </sheetViews>
  <sheetFormatPr defaultColWidth="8.7109375" defaultRowHeight="15"/>
  <cols>
    <col min="1" max="1" width="7.140625" style="12" customWidth="1"/>
    <col min="2" max="2" width="9.140625" style="12" bestFit="1" customWidth="1"/>
    <col min="3" max="3" width="6.42578125" style="12" customWidth="1"/>
    <col min="4" max="4" width="6.5703125" style="12" bestFit="1" customWidth="1"/>
    <col min="5" max="5" width="8.7109375" style="12" customWidth="1"/>
    <col min="6" max="6" width="26.85546875" style="12" customWidth="1"/>
    <col min="7" max="7" width="10.5703125" style="12" bestFit="1" customWidth="1"/>
    <col min="8" max="9" width="10.42578125" style="12" bestFit="1" customWidth="1"/>
    <col min="10" max="18" width="8.5703125" style="12" bestFit="1" customWidth="1"/>
    <col min="19" max="19" width="8.7109375" style="12"/>
    <col min="20" max="20" width="16.5703125" style="47" hidden="1" customWidth="1"/>
    <col min="21" max="21" width="11.85546875" style="31" hidden="1" customWidth="1"/>
    <col min="22" max="22" width="25.28515625" style="31" hidden="1" customWidth="1"/>
    <col min="23" max="23" width="6.42578125" style="31" hidden="1" customWidth="1"/>
    <col min="24" max="35" width="8.5703125" style="31" hidden="1" customWidth="1"/>
    <col min="36" max="36" width="9" style="58" hidden="1" customWidth="1"/>
    <col min="37" max="37" width="9.5703125" style="58" hidden="1" customWidth="1"/>
    <col min="38" max="38" width="25.28515625" style="58" hidden="1" customWidth="1"/>
    <col min="39" max="39" width="6.42578125" style="58" hidden="1" customWidth="1"/>
    <col min="40" max="51" width="7.5703125" style="58" hidden="1" customWidth="1"/>
    <col min="52" max="16384" width="8.7109375" style="12"/>
  </cols>
  <sheetData>
    <row r="1" spans="1:51">
      <c r="A1" s="12" t="s">
        <v>127</v>
      </c>
    </row>
    <row r="2" spans="1:51">
      <c r="A2" s="7" t="s">
        <v>0</v>
      </c>
      <c r="T2" s="37" t="s">
        <v>135</v>
      </c>
      <c r="U2" s="56">
        <v>1.04</v>
      </c>
      <c r="V2" s="31" t="s">
        <v>144</v>
      </c>
      <c r="AD2" s="32"/>
      <c r="AE2" s="32"/>
      <c r="AF2" s="32"/>
      <c r="AG2" s="33"/>
      <c r="AH2" s="33"/>
      <c r="AJ2" s="58" t="s">
        <v>113</v>
      </c>
    </row>
    <row r="3" spans="1:51">
      <c r="A3" s="6" t="s">
        <v>134</v>
      </c>
      <c r="K3" s="22">
        <v>2760</v>
      </c>
      <c r="T3" s="37" t="s">
        <v>91</v>
      </c>
      <c r="U3" s="47" t="s">
        <v>130</v>
      </c>
      <c r="V3" s="31" t="s">
        <v>143</v>
      </c>
      <c r="AD3" s="34"/>
      <c r="AE3" s="35"/>
      <c r="AF3" s="33"/>
      <c r="AG3" s="33"/>
      <c r="AH3" s="33"/>
    </row>
    <row r="4" spans="1:51">
      <c r="A4" s="12" t="s">
        <v>110</v>
      </c>
      <c r="AD4" s="33"/>
      <c r="AE4" s="33"/>
      <c r="AF4" s="33"/>
      <c r="AG4" s="33"/>
      <c r="AH4" s="33"/>
    </row>
    <row r="5" spans="1:51">
      <c r="A5" s="69" t="s">
        <v>147</v>
      </c>
      <c r="AD5" s="33"/>
      <c r="AE5" s="33"/>
      <c r="AF5" s="33"/>
      <c r="AG5" s="33"/>
      <c r="AH5" s="33"/>
    </row>
    <row r="6" spans="1:51">
      <c r="AD6" s="33"/>
      <c r="AE6" s="33"/>
      <c r="AF6" s="33"/>
      <c r="AG6" s="33"/>
      <c r="AH6" s="33"/>
    </row>
    <row r="7" spans="1:51">
      <c r="A7" s="4" t="s">
        <v>3</v>
      </c>
      <c r="B7" s="4" t="s">
        <v>71</v>
      </c>
      <c r="C7" s="4" t="s">
        <v>72</v>
      </c>
      <c r="D7" s="4" t="s">
        <v>73</v>
      </c>
      <c r="E7" s="7"/>
      <c r="F7" s="7"/>
      <c r="G7" s="7"/>
      <c r="H7" s="7"/>
      <c r="I7" s="7"/>
      <c r="J7" s="5"/>
      <c r="K7" s="4"/>
      <c r="L7" s="4"/>
      <c r="M7" s="4"/>
      <c r="N7" s="4"/>
      <c r="O7" s="4"/>
      <c r="P7" s="4"/>
      <c r="Q7" s="4"/>
      <c r="R7" s="4"/>
      <c r="S7" s="4"/>
      <c r="T7" s="36"/>
      <c r="U7" s="36" t="s">
        <v>3</v>
      </c>
      <c r="V7" s="36"/>
      <c r="W7" s="36" t="s">
        <v>51</v>
      </c>
      <c r="X7" s="36">
        <v>4</v>
      </c>
      <c r="Y7" s="36">
        <f>X7+1</f>
        <v>5</v>
      </c>
      <c r="Z7" s="36">
        <f t="shared" ref="Z7:AI7" si="0">Y7+1</f>
        <v>6</v>
      </c>
      <c r="AA7" s="36">
        <f t="shared" si="0"/>
        <v>7</v>
      </c>
      <c r="AB7" s="36">
        <f t="shared" si="0"/>
        <v>8</v>
      </c>
      <c r="AC7" s="36">
        <f t="shared" si="0"/>
        <v>9</v>
      </c>
      <c r="AD7" s="36">
        <f t="shared" si="0"/>
        <v>10</v>
      </c>
      <c r="AE7" s="36">
        <f t="shared" si="0"/>
        <v>11</v>
      </c>
      <c r="AF7" s="36">
        <f t="shared" si="0"/>
        <v>12</v>
      </c>
      <c r="AG7" s="36">
        <f t="shared" si="0"/>
        <v>13</v>
      </c>
      <c r="AH7" s="36">
        <f t="shared" si="0"/>
        <v>14</v>
      </c>
      <c r="AI7" s="36">
        <f t="shared" si="0"/>
        <v>15</v>
      </c>
      <c r="AJ7" s="59"/>
      <c r="AK7" s="59" t="s">
        <v>3</v>
      </c>
      <c r="AL7" s="59"/>
      <c r="AM7" s="59" t="s">
        <v>51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</row>
    <row r="8" spans="1:51">
      <c r="A8" s="40" t="s">
        <v>13</v>
      </c>
      <c r="B8" s="40" t="s">
        <v>52</v>
      </c>
      <c r="C8" s="40" t="s">
        <v>52</v>
      </c>
      <c r="D8" s="40" t="s">
        <v>74</v>
      </c>
      <c r="E8" s="40" t="s">
        <v>14</v>
      </c>
      <c r="F8" s="41" t="s">
        <v>16</v>
      </c>
      <c r="G8" s="43" t="s">
        <v>81</v>
      </c>
      <c r="H8" s="43" t="s">
        <v>82</v>
      </c>
      <c r="I8" s="43" t="s">
        <v>83</v>
      </c>
      <c r="J8" s="42" t="s">
        <v>54</v>
      </c>
      <c r="K8" s="42" t="s">
        <v>55</v>
      </c>
      <c r="L8" s="42" t="s">
        <v>56</v>
      </c>
      <c r="M8" s="42" t="s">
        <v>57</v>
      </c>
      <c r="N8" s="42" t="s">
        <v>58</v>
      </c>
      <c r="O8" s="42" t="s">
        <v>59</v>
      </c>
      <c r="P8" s="42" t="s">
        <v>60</v>
      </c>
      <c r="Q8" s="42" t="s">
        <v>61</v>
      </c>
      <c r="R8" s="42" t="s">
        <v>62</v>
      </c>
      <c r="S8" s="5"/>
      <c r="T8" s="55" t="s">
        <v>87</v>
      </c>
      <c r="U8" s="50" t="s">
        <v>13</v>
      </c>
      <c r="V8" s="51" t="s">
        <v>53</v>
      </c>
      <c r="W8" s="50" t="s">
        <v>52</v>
      </c>
      <c r="X8" s="50" t="s">
        <v>63</v>
      </c>
      <c r="Y8" s="50" t="s">
        <v>64</v>
      </c>
      <c r="Z8" s="50" t="s">
        <v>65</v>
      </c>
      <c r="AA8" s="50" t="s">
        <v>54</v>
      </c>
      <c r="AB8" s="50" t="s">
        <v>55</v>
      </c>
      <c r="AC8" s="50" t="s">
        <v>56</v>
      </c>
      <c r="AD8" s="50" t="s">
        <v>57</v>
      </c>
      <c r="AE8" s="50" t="s">
        <v>58</v>
      </c>
      <c r="AF8" s="50" t="s">
        <v>59</v>
      </c>
      <c r="AG8" s="50" t="s">
        <v>60</v>
      </c>
      <c r="AH8" s="50" t="s">
        <v>61</v>
      </c>
      <c r="AI8" s="50" t="s">
        <v>62</v>
      </c>
      <c r="AJ8" s="60" t="s">
        <v>87</v>
      </c>
      <c r="AK8" s="61" t="s">
        <v>13</v>
      </c>
      <c r="AL8" s="62" t="s">
        <v>53</v>
      </c>
      <c r="AM8" s="61" t="s">
        <v>52</v>
      </c>
      <c r="AN8" s="61" t="s">
        <v>63</v>
      </c>
      <c r="AO8" s="61" t="s">
        <v>64</v>
      </c>
      <c r="AP8" s="61" t="s">
        <v>65</v>
      </c>
      <c r="AQ8" s="61" t="s">
        <v>54</v>
      </c>
      <c r="AR8" s="61" t="s">
        <v>55</v>
      </c>
      <c r="AS8" s="61" t="s">
        <v>56</v>
      </c>
      <c r="AT8" s="61" t="s">
        <v>57</v>
      </c>
      <c r="AU8" s="61" t="s">
        <v>58</v>
      </c>
      <c r="AV8" s="61" t="s">
        <v>59</v>
      </c>
      <c r="AW8" s="61" t="s">
        <v>60</v>
      </c>
      <c r="AX8" s="61" t="s">
        <v>61</v>
      </c>
      <c r="AY8" s="61" t="s">
        <v>62</v>
      </c>
    </row>
    <row r="9" spans="1:51">
      <c r="A9" s="25" t="s">
        <v>21</v>
      </c>
      <c r="B9" s="8">
        <v>10</v>
      </c>
      <c r="C9" s="8">
        <v>1</v>
      </c>
      <c r="D9" s="26">
        <v>458</v>
      </c>
      <c r="E9" s="8" t="s">
        <v>22</v>
      </c>
      <c r="F9" s="12" t="s">
        <v>121</v>
      </c>
      <c r="G9" s="44">
        <f ca="1">X9</f>
        <v>110976.97734499999</v>
      </c>
      <c r="H9" s="44">
        <f t="shared" ref="H9:R11" ca="1" si="1">Y9</f>
        <v>113968.05342000001</v>
      </c>
      <c r="I9" s="44">
        <f t="shared" ca="1" si="1"/>
        <v>117046.12308999999</v>
      </c>
      <c r="J9" s="44">
        <f t="shared" ca="1" si="1"/>
        <v>120218.70432</v>
      </c>
      <c r="K9" s="44">
        <f t="shared" ca="1" si="1"/>
        <v>125527.461605</v>
      </c>
      <c r="L9" s="44">
        <f t="shared" ca="1" si="1"/>
        <v>131230.37505500001</v>
      </c>
      <c r="M9" s="44">
        <f t="shared" ca="1" si="1"/>
        <v>137395.10635499997</v>
      </c>
      <c r="N9" s="44">
        <f t="shared" ca="1" si="1"/>
        <v>140895.25606000001</v>
      </c>
      <c r="O9" s="44">
        <f t="shared" ca="1" si="1"/>
        <v>144498.50928500001</v>
      </c>
      <c r="P9" s="44">
        <f t="shared" ca="1" si="1"/>
        <v>148211.31</v>
      </c>
      <c r="Q9" s="44">
        <f t="shared" ca="1" si="1"/>
        <v>152035.80619500001</v>
      </c>
      <c r="R9" s="44">
        <f t="shared" ca="1" si="1"/>
        <v>156065.43543500002</v>
      </c>
      <c r="T9" s="47" t="s">
        <v>88</v>
      </c>
      <c r="U9" s="47" t="str">
        <f>A9</f>
        <v>00630C</v>
      </c>
      <c r="V9" s="70" t="str">
        <f>F9</f>
        <v>Asst City Attorney-C</v>
      </c>
      <c r="W9" s="46">
        <v>1</v>
      </c>
      <c r="X9" s="57" cm="1">
        <f t="array" aca="1" ref="X9" ca="1">IF($T9="Y",VLOOKUP($U9,INDIRECT($U$3),X$7,0)*INDIRECT($T$2),VLOOKUP($U9,INDIRECT($U$3),X$7,0))</f>
        <v>110976.97734499999</v>
      </c>
      <c r="Y9" s="57" cm="1">
        <f t="array" aca="1" ref="Y9" ca="1">IF($T9="Y",VLOOKUP($U9,INDIRECT($U$3),Y$7,0)*INDIRECT($T$2),VLOOKUP($U9,INDIRECT($U$3),Y$7,0))</f>
        <v>113968.05342000001</v>
      </c>
      <c r="Z9" s="57" cm="1">
        <f t="array" aca="1" ref="Z9" ca="1">IF($T9="Y",VLOOKUP($U9,INDIRECT($U$3),Z$7,0)*INDIRECT($T$2),VLOOKUP($U9,INDIRECT($U$3),Z$7,0))</f>
        <v>117046.12308999999</v>
      </c>
      <c r="AA9" s="57" cm="1">
        <f t="array" aca="1" ref="AA9" ca="1">IF($T9="Y",VLOOKUP($U9,INDIRECT($U$3),AA$7,0)*INDIRECT($T$2),VLOOKUP($U9,INDIRECT($U$3),AA$7,0))</f>
        <v>120218.70432</v>
      </c>
      <c r="AB9" s="57" cm="1">
        <f t="array" aca="1" ref="AB9" ca="1">IF($T9="Y",VLOOKUP($U9,INDIRECT($U$3),AB$7,0)*INDIRECT($T$2),VLOOKUP($U9,INDIRECT($U$3),AB$7,0))</f>
        <v>125527.461605</v>
      </c>
      <c r="AC9" s="57" cm="1">
        <f t="array" aca="1" ref="AC9" ca="1">IF($T9="Y",VLOOKUP($U9,INDIRECT($U$3),AC$7,0)*INDIRECT($T$2),VLOOKUP($U9,INDIRECT($U$3),AC$7,0))</f>
        <v>131230.37505500001</v>
      </c>
      <c r="AD9" s="57" cm="1">
        <f t="array" aca="1" ref="AD9" ca="1">IF($T9="Y",VLOOKUP($U9,INDIRECT($U$3),AD$7,0)*INDIRECT($T$2),VLOOKUP($U9,INDIRECT($U$3),AD$7,0))</f>
        <v>137395.10635499997</v>
      </c>
      <c r="AE9" s="57" cm="1">
        <f t="array" aca="1" ref="AE9" ca="1">IF($T9="Y",VLOOKUP($U9,INDIRECT($U$3),AE$7,0)*INDIRECT($T$2),VLOOKUP($U9,INDIRECT($U$3),AE$7,0))</f>
        <v>140895.25606000001</v>
      </c>
      <c r="AF9" s="57" cm="1">
        <f t="array" aca="1" ref="AF9" ca="1">IF($T9="Y",VLOOKUP($U9,INDIRECT($U$3),AF$7,0)*INDIRECT($T$2),VLOOKUP($U9,INDIRECT($U$3),AF$7,0))</f>
        <v>144498.50928500001</v>
      </c>
      <c r="AG9" s="57" cm="1">
        <f t="array" aca="1" ref="AG9" ca="1">IF($T9="Y",VLOOKUP($U9,INDIRECT($U$3),AG$7,0)*INDIRECT($T$2),VLOOKUP($U9,INDIRECT($U$3),AG$7,0))</f>
        <v>148211.31</v>
      </c>
      <c r="AH9" s="57" cm="1">
        <f t="array" aca="1" ref="AH9" ca="1">IF($T9="Y",VLOOKUP($U9,INDIRECT($U$3),AH$7,0)*INDIRECT($T$2),VLOOKUP($U9,INDIRECT($U$3),AH$7,0))</f>
        <v>152035.80619500001</v>
      </c>
      <c r="AI9" s="57" cm="1">
        <f t="array" aca="1" ref="AI9" ca="1">IF($T9="Y",VLOOKUP($U9,INDIRECT($U$3),AI$7,0)*INDIRECT($T$2),VLOOKUP($U9,INDIRECT($U$3),AI$7,0))</f>
        <v>156065.43543500002</v>
      </c>
      <c r="AJ9" s="63" t="str">
        <f>T9</f>
        <v>Y</v>
      </c>
      <c r="AK9" s="58" t="str">
        <f t="shared" ref="AK9:AM11" si="2">U9</f>
        <v>00630C</v>
      </c>
      <c r="AL9" s="58" t="str">
        <f t="shared" si="2"/>
        <v>Asst City Attorney-C</v>
      </c>
      <c r="AM9" s="63">
        <f t="shared" si="2"/>
        <v>1</v>
      </c>
      <c r="AN9" s="64">
        <f ca="1">ROUNDUP(X9/2080,3)</f>
        <v>53.354999999999997</v>
      </c>
      <c r="AO9" s="64">
        <f t="shared" ref="AO9:AY11" ca="1" si="3">ROUNDUP(Y9/2080,3)</f>
        <v>54.792999999999999</v>
      </c>
      <c r="AP9" s="64">
        <f t="shared" ca="1" si="3"/>
        <v>56.272999999999996</v>
      </c>
      <c r="AQ9" s="64">
        <f t="shared" ca="1" si="3"/>
        <v>57.797999999999995</v>
      </c>
      <c r="AR9" s="64">
        <f t="shared" ca="1" si="3"/>
        <v>60.349999999999994</v>
      </c>
      <c r="AS9" s="64">
        <f t="shared" ca="1" si="3"/>
        <v>63.091999999999999</v>
      </c>
      <c r="AT9" s="64">
        <f t="shared" ca="1" si="3"/>
        <v>66.056000000000012</v>
      </c>
      <c r="AU9" s="64">
        <f t="shared" ca="1" si="3"/>
        <v>67.739000000000004</v>
      </c>
      <c r="AV9" s="64">
        <f t="shared" ca="1" si="3"/>
        <v>69.471000000000004</v>
      </c>
      <c r="AW9" s="64">
        <f t="shared" ca="1" si="3"/>
        <v>71.256</v>
      </c>
      <c r="AX9" s="64">
        <f t="shared" ca="1" si="3"/>
        <v>73.094999999999999</v>
      </c>
      <c r="AY9" s="64">
        <f t="shared" ca="1" si="3"/>
        <v>75.032000000000011</v>
      </c>
    </row>
    <row r="10" spans="1:51">
      <c r="A10" s="25" t="s">
        <v>25</v>
      </c>
      <c r="B10" s="26">
        <v>13</v>
      </c>
      <c r="C10" s="26">
        <v>2</v>
      </c>
      <c r="D10" s="26">
        <v>590</v>
      </c>
      <c r="E10" s="8" t="s">
        <v>22</v>
      </c>
      <c r="F10" s="12" t="s">
        <v>122</v>
      </c>
      <c r="G10" s="45"/>
      <c r="H10" s="45"/>
      <c r="I10" s="45"/>
      <c r="J10" s="44">
        <f t="shared" ca="1" si="1"/>
        <v>137203.935245</v>
      </c>
      <c r="K10" s="44">
        <f t="shared" ca="1" si="1"/>
        <v>143436.32822999998</v>
      </c>
      <c r="L10" s="44">
        <f t="shared" ca="1" si="1"/>
        <v>150096.17122500003</v>
      </c>
      <c r="M10" s="44">
        <f t="shared" ca="1" si="1"/>
        <v>157185.61222000001</v>
      </c>
      <c r="N10" s="44">
        <f t="shared" ca="1" si="1"/>
        <v>164533.88601000002</v>
      </c>
      <c r="O10" s="44">
        <f t="shared" ca="1" si="1"/>
        <v>171839.2</v>
      </c>
      <c r="P10" s="44"/>
      <c r="Q10" s="44"/>
      <c r="R10" s="44"/>
      <c r="T10" s="47" t="s">
        <v>88</v>
      </c>
      <c r="U10" s="47" t="str">
        <f>A10</f>
        <v>00650C</v>
      </c>
      <c r="V10" s="70" t="str">
        <f>F10</f>
        <v>Senior Asst City Attorney-C</v>
      </c>
      <c r="W10" s="46">
        <v>2</v>
      </c>
      <c r="X10" s="57"/>
      <c r="Y10" s="57"/>
      <c r="Z10" s="57"/>
      <c r="AA10" s="57" cm="1">
        <f t="array" aca="1" ref="AA10" ca="1">IF($T10="Y",VLOOKUP($U10,INDIRECT($U$3),AA$7,0)*INDIRECT($T$2),VLOOKUP($U10,INDIRECT($U$3),AA$7,0))</f>
        <v>137203.935245</v>
      </c>
      <c r="AB10" s="57" cm="1">
        <f t="array" aca="1" ref="AB10" ca="1">IF($T10="Y",VLOOKUP($U10,INDIRECT($U$3),AB$7,0)*INDIRECT($T$2),VLOOKUP($U10,INDIRECT($U$3),AB$7,0))</f>
        <v>143436.32822999998</v>
      </c>
      <c r="AC10" s="57" cm="1">
        <f t="array" aca="1" ref="AC10" ca="1">IF($T10="Y",VLOOKUP($U10,INDIRECT($U$3),AC$7,0)*INDIRECT($T$2),VLOOKUP($U10,INDIRECT($U$3),AC$7,0))</f>
        <v>150096.17122500003</v>
      </c>
      <c r="AD10" s="57" cm="1">
        <f t="array" aca="1" ref="AD10" ca="1">IF($T10="Y",VLOOKUP($U10,INDIRECT($U$3),AD$7,0)*INDIRECT($T$2),VLOOKUP($U10,INDIRECT($U$3),AD$7,0))</f>
        <v>157185.61222000001</v>
      </c>
      <c r="AE10" s="57" cm="1">
        <f t="array" aca="1" ref="AE10" ca="1">IF($T10="Y",VLOOKUP($U10,INDIRECT($U$3),AE$7,0)*INDIRECT($T$2),VLOOKUP($U10,INDIRECT($U$3),AE$7,0))</f>
        <v>164533.88601000002</v>
      </c>
      <c r="AF10" s="57" cm="1">
        <f t="array" aca="1" ref="AF10" ca="1">IF($T10="Y",VLOOKUP($U10,INDIRECT($U$3),AF$7,0)*INDIRECT($T$2),VLOOKUP($U10,INDIRECT($U$3),AF$7,0))</f>
        <v>171839.2</v>
      </c>
      <c r="AG10" s="57"/>
      <c r="AH10" s="57"/>
      <c r="AI10" s="57">
        <f ca="1">AI9*1.04</f>
        <v>162308.05285240003</v>
      </c>
      <c r="AJ10" s="63" t="str">
        <f t="shared" ref="AJ10:AJ11" si="4">T10</f>
        <v>Y</v>
      </c>
      <c r="AK10" s="58" t="str">
        <f t="shared" si="2"/>
        <v>00650C</v>
      </c>
      <c r="AL10" s="58" t="str">
        <f t="shared" si="2"/>
        <v>Senior Asst City Attorney-C</v>
      </c>
      <c r="AM10" s="63">
        <f t="shared" si="2"/>
        <v>2</v>
      </c>
      <c r="AN10" s="64"/>
      <c r="AO10" s="64"/>
      <c r="AP10" s="64"/>
      <c r="AQ10" s="64">
        <f t="shared" ca="1" si="3"/>
        <v>65.963999999999999</v>
      </c>
      <c r="AR10" s="64">
        <f t="shared" ca="1" si="3"/>
        <v>68.960000000000008</v>
      </c>
      <c r="AS10" s="64">
        <f t="shared" ca="1" si="3"/>
        <v>72.162000000000006</v>
      </c>
      <c r="AT10" s="64">
        <f t="shared" ca="1" si="3"/>
        <v>75.570999999999998</v>
      </c>
      <c r="AU10" s="64">
        <f t="shared" ca="1" si="3"/>
        <v>79.103000000000009</v>
      </c>
      <c r="AV10" s="64">
        <f t="shared" ca="1" si="3"/>
        <v>82.614999999999995</v>
      </c>
      <c r="AW10" s="64"/>
      <c r="AX10" s="64"/>
      <c r="AY10" s="64"/>
    </row>
    <row r="11" spans="1:51">
      <c r="A11" s="25" t="s">
        <v>28</v>
      </c>
      <c r="B11" s="26">
        <v>14</v>
      </c>
      <c r="C11" s="26">
        <v>3</v>
      </c>
      <c r="D11" s="26">
        <v>648</v>
      </c>
      <c r="E11" s="8" t="s">
        <v>22</v>
      </c>
      <c r="F11" s="12" t="s">
        <v>123</v>
      </c>
      <c r="G11" s="45"/>
      <c r="H11" s="45"/>
      <c r="I11" s="45"/>
      <c r="J11" s="44">
        <f t="shared" ca="1" si="1"/>
        <v>143862.704245</v>
      </c>
      <c r="K11" s="44">
        <f t="shared" ca="1" si="1"/>
        <v>150418.36972500003</v>
      </c>
      <c r="L11" s="44">
        <f t="shared" ca="1" si="1"/>
        <v>157488.47880999997</v>
      </c>
      <c r="M11" s="44">
        <f t="shared" ca="1" si="1"/>
        <v>164860.38049000001</v>
      </c>
      <c r="N11" s="44">
        <f t="shared" ca="1" si="1"/>
        <v>172830.497385</v>
      </c>
      <c r="O11" s="44">
        <f t="shared" ca="1" si="1"/>
        <v>180431.15999999997</v>
      </c>
      <c r="P11" s="44"/>
      <c r="Q11" s="44"/>
      <c r="R11" s="44"/>
      <c r="T11" s="47" t="s">
        <v>88</v>
      </c>
      <c r="U11" s="47" t="str">
        <f>A11</f>
        <v>00670C</v>
      </c>
      <c r="V11" s="70" t="str">
        <f>F11</f>
        <v>Lead Asst City Attorney-C</v>
      </c>
      <c r="W11" s="46">
        <v>3</v>
      </c>
      <c r="X11" s="57"/>
      <c r="Y11" s="57"/>
      <c r="Z11" s="57"/>
      <c r="AA11" s="57" cm="1">
        <f t="array" aca="1" ref="AA11" ca="1">IF($T11="Y",VLOOKUP($U11,INDIRECT($U$3),AA$7,0)*INDIRECT($T$2),VLOOKUP($U11,INDIRECT($U$3),AA$7,0))</f>
        <v>143862.704245</v>
      </c>
      <c r="AB11" s="57" cm="1">
        <f t="array" aca="1" ref="AB11" ca="1">IF($T11="Y",VLOOKUP($U11,INDIRECT($U$3),AB$7,0)*INDIRECT($T$2),VLOOKUP($U11,INDIRECT($U$3),AB$7,0))</f>
        <v>150418.36972500003</v>
      </c>
      <c r="AC11" s="57" cm="1">
        <f t="array" aca="1" ref="AC11" ca="1">IF($T11="Y",VLOOKUP($U11,INDIRECT($U$3),AC$7,0)*INDIRECT($T$2),VLOOKUP($U11,INDIRECT($U$3),AC$7,0))</f>
        <v>157488.47880999997</v>
      </c>
      <c r="AD11" s="57" cm="1">
        <f t="array" aca="1" ref="AD11" ca="1">IF($T11="Y",VLOOKUP($U11,INDIRECT($U$3),AD$7,0)*INDIRECT($T$2),VLOOKUP($U11,INDIRECT($U$3),AD$7,0))</f>
        <v>164860.38049000001</v>
      </c>
      <c r="AE11" s="57" cm="1">
        <f t="array" aca="1" ref="AE11" ca="1">IF($T11="Y",VLOOKUP($U11,INDIRECT($U$3),AE$7,0)*INDIRECT($T$2),VLOOKUP($U11,INDIRECT($U$3),AE$7,0))</f>
        <v>172830.497385</v>
      </c>
      <c r="AF11" s="57" cm="1">
        <f t="array" aca="1" ref="AF11" ca="1">IF($T11="Y",VLOOKUP($U11,INDIRECT($U$3),AF$7,0)*INDIRECT($T$2),VLOOKUP($U11,INDIRECT($U$3),AF$7,0))</f>
        <v>180431.15999999997</v>
      </c>
      <c r="AG11" s="57"/>
      <c r="AH11" s="57"/>
      <c r="AI11" s="57"/>
      <c r="AJ11" s="63" t="str">
        <f t="shared" si="4"/>
        <v>Y</v>
      </c>
      <c r="AK11" s="58" t="str">
        <f t="shared" si="2"/>
        <v>00670C</v>
      </c>
      <c r="AL11" s="58" t="str">
        <f t="shared" si="2"/>
        <v>Lead Asst City Attorney-C</v>
      </c>
      <c r="AM11" s="63">
        <f t="shared" si="2"/>
        <v>3</v>
      </c>
      <c r="AN11" s="64"/>
      <c r="AO11" s="64"/>
      <c r="AP11" s="64"/>
      <c r="AQ11" s="64">
        <f t="shared" ca="1" si="3"/>
        <v>69.165000000000006</v>
      </c>
      <c r="AR11" s="64">
        <f t="shared" ca="1" si="3"/>
        <v>72.317000000000007</v>
      </c>
      <c r="AS11" s="64">
        <f t="shared" ca="1" si="3"/>
        <v>75.716000000000008</v>
      </c>
      <c r="AT11" s="64">
        <f t="shared" ca="1" si="3"/>
        <v>79.260000000000005</v>
      </c>
      <c r="AU11" s="64">
        <f t="shared" ca="1" si="3"/>
        <v>83.091999999999999</v>
      </c>
      <c r="AV11" s="64">
        <f ca="1">ROUNDUP(AF11/2080,3)</f>
        <v>86.746000000000009</v>
      </c>
      <c r="AW11" s="64"/>
      <c r="AX11" s="64"/>
      <c r="AY11" s="64"/>
    </row>
    <row r="12" spans="1:51">
      <c r="A12" s="7"/>
      <c r="B12" s="4"/>
      <c r="C12" s="4"/>
      <c r="D12" s="4"/>
      <c r="F12" s="7"/>
      <c r="G12" s="7"/>
      <c r="H12" s="7"/>
      <c r="I12" s="7"/>
      <c r="J12" s="27"/>
      <c r="K12" s="27"/>
      <c r="L12" s="27"/>
      <c r="M12" s="18"/>
      <c r="N12" s="18"/>
    </row>
    <row r="13" spans="1:51">
      <c r="A13" s="7" t="s">
        <v>142</v>
      </c>
      <c r="B13" s="4"/>
      <c r="C13" s="4"/>
      <c r="D13" s="4"/>
      <c r="F13" s="7"/>
      <c r="G13" s="7"/>
      <c r="H13" s="7"/>
      <c r="I13" s="7"/>
      <c r="J13" s="27"/>
      <c r="K13" s="27"/>
      <c r="L13" s="27"/>
      <c r="M13" s="18"/>
      <c r="N13" s="18"/>
    </row>
    <row r="14" spans="1:51" s="6" customFormat="1">
      <c r="A14" s="6" t="s">
        <v>150</v>
      </c>
      <c r="T14" s="4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</row>
    <row r="15" spans="1:51">
      <c r="A15" s="25"/>
      <c r="B15" s="26"/>
      <c r="C15" s="26"/>
      <c r="D15" s="26"/>
      <c r="E15" s="8"/>
      <c r="J15" s="27"/>
      <c r="K15" s="27"/>
      <c r="L15" s="27"/>
      <c r="M15" s="27"/>
      <c r="N15" s="27"/>
      <c r="O15" s="27"/>
      <c r="P15" s="27"/>
      <c r="Q15" s="27"/>
      <c r="R15" s="8"/>
    </row>
    <row r="16" spans="1:51">
      <c r="A16" s="7" t="s">
        <v>76</v>
      </c>
      <c r="B16" s="4"/>
      <c r="C16" s="4"/>
      <c r="D16" s="4"/>
      <c r="F16" s="7"/>
      <c r="G16" s="7"/>
      <c r="H16" s="7"/>
      <c r="I16" s="7"/>
      <c r="J16" s="18"/>
      <c r="K16" s="18"/>
      <c r="L16" s="18"/>
      <c r="M16" s="18"/>
      <c r="N16" s="18"/>
    </row>
    <row r="17" spans="1:40">
      <c r="A17" s="6" t="s">
        <v>131</v>
      </c>
      <c r="B17" s="8"/>
      <c r="C17" s="8"/>
      <c r="D17" s="8"/>
      <c r="F17" s="6"/>
      <c r="G17" s="6"/>
      <c r="H17" s="6"/>
      <c r="I17" s="6"/>
      <c r="J17" s="19"/>
      <c r="K17" s="19"/>
      <c r="L17" s="18"/>
      <c r="M17" s="18"/>
      <c r="N17" s="18"/>
      <c r="T17" s="55" t="s">
        <v>87</v>
      </c>
      <c r="U17" s="50" t="s">
        <v>66</v>
      </c>
      <c r="V17" s="54"/>
      <c r="W17" s="50"/>
      <c r="X17" s="50" t="s">
        <v>70</v>
      </c>
      <c r="AJ17" s="60" t="s">
        <v>87</v>
      </c>
      <c r="AK17" s="66" t="s">
        <v>66</v>
      </c>
      <c r="AL17" s="66"/>
      <c r="AM17" s="66"/>
      <c r="AN17" s="67" t="s">
        <v>70</v>
      </c>
    </row>
    <row r="18" spans="1:40">
      <c r="A18" s="6"/>
      <c r="B18" s="45">
        <f>X18</f>
        <v>600</v>
      </c>
      <c r="C18" s="6" t="str">
        <f>"annual longevity beginning at the "&amp;U18&amp;" year of service"</f>
        <v>annual longevity beginning at the 5th year of service</v>
      </c>
      <c r="D18" s="8"/>
      <c r="F18" s="6"/>
      <c r="G18" s="6"/>
      <c r="H18" s="6"/>
      <c r="I18" s="6"/>
      <c r="J18" s="19"/>
      <c r="K18" s="20"/>
      <c r="L18" s="18"/>
      <c r="M18" s="18"/>
      <c r="N18" s="18"/>
      <c r="T18" s="47" t="s">
        <v>88</v>
      </c>
      <c r="U18" s="47" t="s">
        <v>8</v>
      </c>
      <c r="V18" s="52"/>
      <c r="W18" s="47"/>
      <c r="X18" s="57">
        <v>600</v>
      </c>
      <c r="AJ18" s="63" t="str">
        <f>T18</f>
        <v>Y</v>
      </c>
      <c r="AK18" s="58" t="str">
        <f t="shared" ref="AK18:AK20" si="5">U18</f>
        <v>5th</v>
      </c>
      <c r="AN18" s="64">
        <f>ROUNDUP(X18/2080,3)</f>
        <v>0.28899999999999998</v>
      </c>
    </row>
    <row r="19" spans="1:40">
      <c r="A19" s="6"/>
      <c r="B19" s="45">
        <f t="shared" ref="B19:B21" si="6">X19</f>
        <v>1100</v>
      </c>
      <c r="C19" s="6" t="str">
        <f t="shared" ref="C19:C21" si="7">"annual longevity beginning at the "&amp;U19&amp;" year of service"</f>
        <v>annual longevity beginning at the 10th year of service</v>
      </c>
      <c r="D19" s="8"/>
      <c r="F19" s="6"/>
      <c r="G19" s="6"/>
      <c r="H19" s="6"/>
      <c r="I19" s="6"/>
      <c r="J19" s="19"/>
      <c r="K19" s="20"/>
      <c r="L19" s="18"/>
      <c r="M19" s="18"/>
      <c r="N19" s="18"/>
      <c r="T19" s="47" t="s">
        <v>88</v>
      </c>
      <c r="U19" s="47" t="s">
        <v>67</v>
      </c>
      <c r="V19" s="52"/>
      <c r="W19" s="47"/>
      <c r="X19" s="57">
        <v>1100</v>
      </c>
      <c r="AJ19" s="63" t="str">
        <f t="shared" ref="AJ19:AJ20" si="8">T19</f>
        <v>Y</v>
      </c>
      <c r="AK19" s="58" t="str">
        <f t="shared" si="5"/>
        <v>10th</v>
      </c>
      <c r="AN19" s="64">
        <f t="shared" ref="AN19" si="9">ROUNDUP(X19/2080,3)</f>
        <v>0.52900000000000003</v>
      </c>
    </row>
    <row r="20" spans="1:40">
      <c r="A20" s="6"/>
      <c r="B20" s="45">
        <f t="shared" si="6"/>
        <v>1300</v>
      </c>
      <c r="C20" s="6" t="str">
        <f t="shared" si="7"/>
        <v>annual longevity beginning at the 15th year of service</v>
      </c>
      <c r="D20" s="8"/>
      <c r="F20" s="6"/>
      <c r="G20" s="6"/>
      <c r="H20" s="6"/>
      <c r="I20" s="6"/>
      <c r="J20" s="8"/>
      <c r="K20" s="20"/>
      <c r="L20" s="8"/>
      <c r="M20" s="8"/>
      <c r="N20" s="8"/>
      <c r="T20" s="47" t="s">
        <v>88</v>
      </c>
      <c r="U20" s="47" t="s">
        <v>68</v>
      </c>
      <c r="V20" s="52"/>
      <c r="W20" s="47"/>
      <c r="X20" s="57">
        <v>1300</v>
      </c>
      <c r="AJ20" s="63" t="str">
        <f t="shared" si="8"/>
        <v>Y</v>
      </c>
      <c r="AK20" s="58" t="str">
        <f t="shared" si="5"/>
        <v>15th</v>
      </c>
      <c r="AN20" s="64">
        <f>ROUNDUP(X20/2080,3)</f>
        <v>0.625</v>
      </c>
    </row>
    <row r="21" spans="1:40">
      <c r="A21" s="6"/>
      <c r="B21" s="45">
        <f t="shared" si="6"/>
        <v>1500</v>
      </c>
      <c r="C21" s="6" t="str">
        <f t="shared" si="7"/>
        <v>annual longevity beginning at the 20th year of service</v>
      </c>
      <c r="D21" s="4"/>
      <c r="E21" s="7"/>
      <c r="F21" s="7"/>
      <c r="G21" s="7"/>
      <c r="H21" s="7"/>
      <c r="I21" s="7"/>
      <c r="J21" s="8"/>
      <c r="K21" s="9"/>
      <c r="L21" s="8"/>
      <c r="M21" s="8"/>
      <c r="N21" s="8"/>
      <c r="T21" s="47" t="s">
        <v>88</v>
      </c>
      <c r="U21" s="47" t="s">
        <v>69</v>
      </c>
      <c r="X21" s="57">
        <v>1500</v>
      </c>
      <c r="AJ21" s="63" t="str">
        <f t="shared" ref="AJ21" si="10">T21</f>
        <v>Y</v>
      </c>
      <c r="AK21" s="58" t="str">
        <f t="shared" ref="AK21" si="11">U21</f>
        <v>20th</v>
      </c>
      <c r="AN21" s="64">
        <f>ROUNDUP(X21/2080,3)</f>
        <v>0.72199999999999998</v>
      </c>
    </row>
    <row r="22" spans="1:40">
      <c r="A22" s="6"/>
      <c r="B22" s="4"/>
      <c r="C22" s="6"/>
      <c r="D22" s="4"/>
      <c r="E22" s="7"/>
      <c r="F22" s="7"/>
      <c r="G22" s="7"/>
      <c r="H22" s="7"/>
      <c r="I22" s="7"/>
      <c r="J22" s="8"/>
      <c r="K22" s="9"/>
      <c r="L22" s="8"/>
      <c r="M22" s="8"/>
      <c r="N22" s="8"/>
      <c r="U22" s="47"/>
      <c r="X22" s="57"/>
      <c r="AJ22" s="63"/>
      <c r="AN22" s="64"/>
    </row>
    <row r="23" spans="1:40">
      <c r="A23" s="7" t="s">
        <v>43</v>
      </c>
      <c r="B23" s="8"/>
      <c r="C23" s="8"/>
      <c r="E23" s="7"/>
      <c r="J23" s="4"/>
      <c r="K23" s="9"/>
      <c r="L23" s="8"/>
      <c r="M23" s="8"/>
      <c r="N23" s="8"/>
    </row>
    <row r="24" spans="1:40">
      <c r="A24" s="6" t="s">
        <v>132</v>
      </c>
      <c r="C24" s="8"/>
      <c r="D24" s="6"/>
      <c r="E24" s="7"/>
      <c r="J24" s="4"/>
      <c r="K24" s="9"/>
      <c r="L24" s="8"/>
      <c r="M24" s="8"/>
      <c r="N24" s="8"/>
    </row>
    <row r="25" spans="1:40">
      <c r="A25" s="6" t="s">
        <v>133</v>
      </c>
      <c r="B25" s="8"/>
      <c r="C25" s="8"/>
      <c r="D25" s="4"/>
      <c r="E25" s="7"/>
      <c r="F25" s="7"/>
      <c r="G25" s="7"/>
      <c r="H25" s="7"/>
      <c r="I25" s="7"/>
      <c r="J25" s="4"/>
      <c r="K25" s="9"/>
      <c r="L25" s="8"/>
      <c r="M25" s="8"/>
      <c r="N25" s="8"/>
    </row>
    <row r="26" spans="1:40">
      <c r="A26" s="6"/>
      <c r="B26" s="8"/>
      <c r="C26" s="8"/>
      <c r="D26" s="4"/>
      <c r="E26" s="7"/>
      <c r="F26" s="7"/>
      <c r="G26" s="7"/>
      <c r="H26" s="7"/>
      <c r="I26" s="7"/>
      <c r="J26" s="4"/>
      <c r="K26" s="9"/>
      <c r="L26" s="8"/>
      <c r="M26" s="8"/>
      <c r="N26" s="8"/>
    </row>
    <row r="27" spans="1:40">
      <c r="A27" s="6"/>
      <c r="R27" s="12" t="s">
        <v>129</v>
      </c>
    </row>
    <row r="28" spans="1:40">
      <c r="A28" s="4"/>
      <c r="B28" s="4"/>
      <c r="C28" s="4"/>
      <c r="D28" s="4"/>
      <c r="E28" s="7"/>
      <c r="F28" s="7"/>
      <c r="G28" s="7"/>
      <c r="H28" s="7"/>
      <c r="I28" s="7"/>
      <c r="J28" s="5"/>
      <c r="K28" s="4"/>
      <c r="L28" s="4"/>
      <c r="M28" s="4"/>
      <c r="N28" s="4"/>
      <c r="O28" s="4"/>
      <c r="P28" s="4"/>
      <c r="Q28" s="4"/>
      <c r="R28" s="4"/>
      <c r="S28" s="4"/>
      <c r="T28" s="36"/>
      <c r="U28" s="36"/>
      <c r="V28" s="36"/>
    </row>
    <row r="30" spans="1:40">
      <c r="A30" s="25"/>
      <c r="B30" s="8"/>
      <c r="C30" s="8"/>
      <c r="D30" s="26"/>
      <c r="E30" s="8"/>
      <c r="J30" s="19"/>
      <c r="K30" s="19"/>
      <c r="L30" s="19"/>
      <c r="M30" s="18"/>
      <c r="N30" s="18"/>
    </row>
    <row r="31" spans="1:40">
      <c r="A31" s="7"/>
      <c r="B31" s="4"/>
      <c r="C31" s="4"/>
      <c r="D31" s="4"/>
      <c r="F31" s="7"/>
      <c r="G31" s="7"/>
      <c r="H31" s="7"/>
      <c r="I31" s="7"/>
      <c r="J31" s="27"/>
      <c r="K31" s="27"/>
      <c r="L31" s="27"/>
      <c r="M31" s="18"/>
      <c r="N31" s="18"/>
    </row>
    <row r="32" spans="1:40">
      <c r="A32" s="7"/>
      <c r="B32" s="4"/>
      <c r="C32" s="4"/>
      <c r="D32" s="4"/>
      <c r="F32" s="7"/>
      <c r="G32" s="7"/>
      <c r="H32" s="7"/>
      <c r="I32" s="7"/>
      <c r="J32" s="27"/>
      <c r="K32" s="27"/>
      <c r="L32" s="27"/>
      <c r="M32" s="18"/>
      <c r="N32" s="18"/>
    </row>
    <row r="33" spans="1:51" s="6" customFormat="1">
      <c r="T33" s="4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</row>
    <row r="34" spans="1:51" s="6" customFormat="1">
      <c r="T34" s="4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</row>
    <row r="35" spans="1:51" s="6" customFormat="1">
      <c r="T35" s="4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</row>
    <row r="36" spans="1:51" s="6" customFormat="1">
      <c r="T36" s="4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</row>
    <row r="37" spans="1:51" s="6" customFormat="1">
      <c r="T37" s="4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</row>
    <row r="38" spans="1:51" s="6" customFormat="1">
      <c r="T38" s="4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</row>
    <row r="39" spans="1:51">
      <c r="A39" s="25"/>
      <c r="B39" s="26"/>
      <c r="C39" s="26"/>
      <c r="D39" s="26"/>
      <c r="E39" s="8"/>
      <c r="J39" s="27"/>
      <c r="K39" s="27"/>
      <c r="L39" s="27"/>
      <c r="M39" s="27"/>
      <c r="N39" s="27"/>
      <c r="O39" s="27"/>
      <c r="P39" s="27"/>
      <c r="Q39" s="27"/>
      <c r="R39" s="8"/>
    </row>
    <row r="40" spans="1:51">
      <c r="A40" s="25"/>
      <c r="B40" s="26"/>
      <c r="C40" s="26"/>
      <c r="D40" s="26"/>
      <c r="E40" s="8"/>
      <c r="J40" s="27"/>
      <c r="K40" s="27"/>
      <c r="L40" s="27"/>
      <c r="M40" s="27"/>
      <c r="N40" s="27"/>
      <c r="O40" s="27"/>
      <c r="P40" s="27"/>
      <c r="Q40" s="27"/>
      <c r="R40" s="8"/>
    </row>
    <row r="41" spans="1:51">
      <c r="A41" s="7"/>
      <c r="B41" s="4"/>
      <c r="C41" s="4"/>
      <c r="D41" s="4"/>
      <c r="F41" s="7"/>
      <c r="G41" s="7"/>
      <c r="H41" s="7"/>
      <c r="I41" s="7"/>
      <c r="J41" s="18"/>
      <c r="K41" s="18"/>
      <c r="L41" s="18"/>
      <c r="M41" s="18"/>
      <c r="N41" s="18"/>
    </row>
    <row r="42" spans="1:51" s="31" customFormat="1">
      <c r="A42" s="6"/>
      <c r="B42" s="8"/>
      <c r="C42" s="8"/>
      <c r="D42" s="8"/>
      <c r="E42" s="12"/>
      <c r="F42" s="6"/>
      <c r="G42" s="6"/>
      <c r="H42" s="6"/>
      <c r="I42" s="6"/>
      <c r="J42" s="19"/>
      <c r="K42" s="19"/>
      <c r="L42" s="18"/>
      <c r="M42" s="18"/>
      <c r="N42" s="18"/>
      <c r="O42" s="12"/>
      <c r="P42" s="12"/>
      <c r="Q42" s="12"/>
      <c r="R42" s="12"/>
      <c r="S42" s="12"/>
      <c r="T42" s="47"/>
      <c r="U42" s="38"/>
      <c r="V42" s="3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</row>
    <row r="43" spans="1:51" s="31" customFormat="1">
      <c r="A43" s="6"/>
      <c r="B43" s="8"/>
      <c r="C43" s="8"/>
      <c r="D43" s="8"/>
      <c r="E43" s="28"/>
      <c r="F43" s="6"/>
      <c r="G43" s="6"/>
      <c r="H43" s="6"/>
      <c r="I43" s="6"/>
      <c r="J43" s="19"/>
      <c r="K43" s="20"/>
      <c r="L43" s="18"/>
      <c r="M43" s="18"/>
      <c r="N43" s="18"/>
      <c r="O43" s="12"/>
      <c r="P43" s="12"/>
      <c r="Q43" s="12"/>
      <c r="R43" s="12"/>
      <c r="S43" s="12"/>
      <c r="T43" s="47"/>
      <c r="U43" s="38"/>
      <c r="V43" s="3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</row>
    <row r="44" spans="1:51" s="31" customFormat="1">
      <c r="A44" s="6"/>
      <c r="B44" s="8"/>
      <c r="C44" s="8"/>
      <c r="D44" s="8"/>
      <c r="E44" s="28"/>
      <c r="F44" s="6"/>
      <c r="G44" s="6"/>
      <c r="H44" s="6"/>
      <c r="I44" s="6"/>
      <c r="J44" s="19"/>
      <c r="K44" s="20"/>
      <c r="L44" s="18"/>
      <c r="M44" s="18"/>
      <c r="N44" s="18"/>
      <c r="O44" s="12"/>
      <c r="P44" s="12"/>
      <c r="Q44" s="12"/>
      <c r="R44" s="12"/>
      <c r="S44" s="12"/>
      <c r="T44" s="47"/>
      <c r="U44" s="38"/>
      <c r="V44" s="3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</row>
    <row r="45" spans="1:51" s="31" customFormat="1">
      <c r="A45" s="6"/>
      <c r="B45" s="8"/>
      <c r="C45" s="8"/>
      <c r="D45" s="8"/>
      <c r="E45" s="28"/>
      <c r="F45" s="6"/>
      <c r="G45" s="6"/>
      <c r="H45" s="6"/>
      <c r="I45" s="6"/>
      <c r="J45" s="8"/>
      <c r="K45" s="20"/>
      <c r="L45" s="8"/>
      <c r="M45" s="8"/>
      <c r="N45" s="8"/>
      <c r="O45" s="12"/>
      <c r="P45" s="12"/>
      <c r="Q45" s="12"/>
      <c r="R45" s="12"/>
      <c r="S45" s="12"/>
      <c r="T45" s="47"/>
      <c r="U45" s="38"/>
      <c r="V45" s="3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</row>
    <row r="46" spans="1:51" s="31" customFormat="1">
      <c r="A46" s="6"/>
      <c r="B46" s="4"/>
      <c r="C46" s="4"/>
      <c r="D46" s="4"/>
      <c r="E46" s="7"/>
      <c r="F46" s="7"/>
      <c r="G46" s="7"/>
      <c r="H46" s="7"/>
      <c r="I46" s="7"/>
      <c r="J46" s="8"/>
      <c r="K46" s="9"/>
      <c r="L46" s="8"/>
      <c r="M46" s="8"/>
      <c r="N46" s="8"/>
      <c r="O46" s="12"/>
      <c r="P46" s="12"/>
      <c r="Q46" s="12"/>
      <c r="R46" s="12"/>
      <c r="S46" s="12"/>
      <c r="T46" s="47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</row>
    <row r="47" spans="1:51" s="31" customFormat="1">
      <c r="A47" s="7"/>
      <c r="B47" s="8"/>
      <c r="C47" s="8"/>
      <c r="D47" s="4"/>
      <c r="E47" s="7"/>
      <c r="F47" s="6"/>
      <c r="G47" s="6"/>
      <c r="H47" s="6"/>
      <c r="I47" s="6"/>
      <c r="J47" s="4"/>
      <c r="K47" s="9"/>
      <c r="L47" s="8"/>
      <c r="M47" s="8"/>
      <c r="N47" s="8"/>
      <c r="O47" s="12"/>
      <c r="P47" s="12"/>
      <c r="Q47" s="12"/>
      <c r="R47" s="12"/>
      <c r="S47" s="12"/>
      <c r="T47" s="47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</row>
    <row r="48" spans="1:51" s="31" customFormat="1">
      <c r="A48" s="6"/>
      <c r="B48" s="8"/>
      <c r="C48" s="8"/>
      <c r="D48" s="4"/>
      <c r="E48" s="7"/>
      <c r="F48" s="6"/>
      <c r="G48" s="6"/>
      <c r="H48" s="6"/>
      <c r="I48" s="6"/>
      <c r="J48" s="4"/>
      <c r="K48" s="9"/>
      <c r="L48" s="8"/>
      <c r="M48" s="8"/>
      <c r="N48" s="8"/>
      <c r="O48" s="12"/>
      <c r="P48" s="12"/>
      <c r="Q48" s="12"/>
      <c r="R48" s="12"/>
      <c r="S48" s="12"/>
      <c r="T48" s="47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</row>
  </sheetData>
  <sheetProtection sheet="1" objects="1" scenarios="1"/>
  <pageMargins left="0.25" right="0.25" top="0.75" bottom="0.75" header="0.3" footer="0.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0269-C16E-42BB-94FE-38173035AF55}">
  <sheetPr>
    <tabColor theme="3" tint="0.59999389629810485"/>
  </sheetPr>
  <dimension ref="A1:AY48"/>
  <sheetViews>
    <sheetView showGridLines="0" workbookViewId="0"/>
  </sheetViews>
  <sheetFormatPr defaultColWidth="8.7109375" defaultRowHeight="15"/>
  <cols>
    <col min="1" max="1" width="7.140625" style="12" customWidth="1"/>
    <col min="2" max="2" width="9.140625" style="12" bestFit="1" customWidth="1"/>
    <col min="3" max="3" width="6.42578125" style="12" customWidth="1"/>
    <col min="4" max="4" width="6.5703125" style="12" bestFit="1" customWidth="1"/>
    <col min="5" max="5" width="8.7109375" style="12" customWidth="1"/>
    <col min="6" max="6" width="26.85546875" style="12" customWidth="1"/>
    <col min="7" max="7" width="10.5703125" style="12" bestFit="1" customWidth="1"/>
    <col min="8" max="9" width="10.42578125" style="12" bestFit="1" customWidth="1"/>
    <col min="10" max="18" width="8.5703125" style="12" bestFit="1" customWidth="1"/>
    <col min="19" max="19" width="8.7109375" style="12"/>
    <col min="20" max="20" width="16.5703125" style="47" hidden="1" customWidth="1"/>
    <col min="21" max="21" width="11.85546875" style="31" hidden="1" customWidth="1"/>
    <col min="22" max="22" width="25.28515625" style="31" hidden="1" customWidth="1"/>
    <col min="23" max="23" width="6.42578125" style="31" hidden="1" customWidth="1"/>
    <col min="24" max="35" width="8.5703125" style="31" hidden="1" customWidth="1"/>
    <col min="36" max="36" width="9" style="58" hidden="1" customWidth="1"/>
    <col min="37" max="37" width="9.5703125" style="58" hidden="1" customWidth="1"/>
    <col min="38" max="38" width="25.28515625" style="58" hidden="1" customWidth="1"/>
    <col min="39" max="39" width="6.42578125" style="58" hidden="1" customWidth="1"/>
    <col min="40" max="51" width="7.5703125" style="58" hidden="1" customWidth="1"/>
    <col min="52" max="16384" width="8.7109375" style="12"/>
  </cols>
  <sheetData>
    <row r="1" spans="1:51">
      <c r="A1" s="12" t="s">
        <v>127</v>
      </c>
    </row>
    <row r="2" spans="1:51">
      <c r="A2" s="7" t="s">
        <v>0</v>
      </c>
      <c r="T2" s="37" t="s">
        <v>136</v>
      </c>
      <c r="U2" s="56">
        <v>1.04</v>
      </c>
      <c r="V2" s="31" t="s">
        <v>145</v>
      </c>
      <c r="AD2" s="32"/>
      <c r="AE2" s="32"/>
      <c r="AF2" s="32"/>
      <c r="AG2" s="33"/>
      <c r="AH2" s="33"/>
      <c r="AJ2" s="58" t="s">
        <v>113</v>
      </c>
    </row>
    <row r="3" spans="1:51">
      <c r="A3" s="6" t="s">
        <v>140</v>
      </c>
      <c r="K3" s="22">
        <v>2760</v>
      </c>
      <c r="T3" s="37" t="s">
        <v>91</v>
      </c>
      <c r="U3" s="47" t="s">
        <v>137</v>
      </c>
      <c r="V3" s="31" t="s">
        <v>151</v>
      </c>
      <c r="AD3" s="34"/>
      <c r="AE3" s="35"/>
      <c r="AF3" s="33"/>
      <c r="AG3" s="33"/>
      <c r="AH3" s="33"/>
    </row>
    <row r="4" spans="1:51">
      <c r="A4" s="12" t="s">
        <v>110</v>
      </c>
      <c r="AD4" s="33"/>
      <c r="AE4" s="33"/>
      <c r="AF4" s="33"/>
      <c r="AG4" s="33"/>
      <c r="AH4" s="33"/>
    </row>
    <row r="5" spans="1:51">
      <c r="A5" s="69" t="s">
        <v>147</v>
      </c>
      <c r="AD5" s="33"/>
      <c r="AE5" s="33"/>
      <c r="AF5" s="33"/>
      <c r="AG5" s="33"/>
      <c r="AH5" s="33"/>
    </row>
    <row r="6" spans="1:51">
      <c r="AD6" s="33"/>
      <c r="AE6" s="33"/>
      <c r="AF6" s="33"/>
      <c r="AG6" s="33"/>
      <c r="AH6" s="33"/>
    </row>
    <row r="7" spans="1:51">
      <c r="A7" s="4" t="s">
        <v>3</v>
      </c>
      <c r="B7" s="4" t="s">
        <v>71</v>
      </c>
      <c r="C7" s="4" t="s">
        <v>72</v>
      </c>
      <c r="D7" s="4" t="s">
        <v>73</v>
      </c>
      <c r="E7" s="7"/>
      <c r="F7" s="7"/>
      <c r="G7" s="7"/>
      <c r="H7" s="7"/>
      <c r="I7" s="7"/>
      <c r="J7" s="5"/>
      <c r="K7" s="4"/>
      <c r="L7" s="4"/>
      <c r="M7" s="4"/>
      <c r="N7" s="4"/>
      <c r="O7" s="4"/>
      <c r="P7" s="4"/>
      <c r="Q7" s="4"/>
      <c r="R7" s="4"/>
      <c r="S7" s="4"/>
      <c r="T7" s="36"/>
      <c r="U7" s="36" t="s">
        <v>3</v>
      </c>
      <c r="V7" s="36"/>
      <c r="W7" s="36" t="s">
        <v>51</v>
      </c>
      <c r="X7" s="36">
        <v>4</v>
      </c>
      <c r="Y7" s="36">
        <f>X7+1</f>
        <v>5</v>
      </c>
      <c r="Z7" s="36">
        <f t="shared" ref="Z7:AI7" si="0">Y7+1</f>
        <v>6</v>
      </c>
      <c r="AA7" s="36">
        <f t="shared" si="0"/>
        <v>7</v>
      </c>
      <c r="AB7" s="36">
        <f t="shared" si="0"/>
        <v>8</v>
      </c>
      <c r="AC7" s="36">
        <f t="shared" si="0"/>
        <v>9</v>
      </c>
      <c r="AD7" s="36">
        <f t="shared" si="0"/>
        <v>10</v>
      </c>
      <c r="AE7" s="36">
        <f t="shared" si="0"/>
        <v>11</v>
      </c>
      <c r="AF7" s="36">
        <f t="shared" si="0"/>
        <v>12</v>
      </c>
      <c r="AG7" s="36">
        <f t="shared" si="0"/>
        <v>13</v>
      </c>
      <c r="AH7" s="36">
        <f t="shared" si="0"/>
        <v>14</v>
      </c>
      <c r="AI7" s="36">
        <f t="shared" si="0"/>
        <v>15</v>
      </c>
      <c r="AJ7" s="59"/>
      <c r="AK7" s="59" t="s">
        <v>3</v>
      </c>
      <c r="AL7" s="59"/>
      <c r="AM7" s="59" t="s">
        <v>51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</row>
    <row r="8" spans="1:51">
      <c r="A8" s="40" t="s">
        <v>13</v>
      </c>
      <c r="B8" s="40" t="s">
        <v>52</v>
      </c>
      <c r="C8" s="40" t="s">
        <v>52</v>
      </c>
      <c r="D8" s="40" t="s">
        <v>74</v>
      </c>
      <c r="E8" s="40" t="s">
        <v>14</v>
      </c>
      <c r="F8" s="41" t="s">
        <v>16</v>
      </c>
      <c r="G8" s="43" t="s">
        <v>81</v>
      </c>
      <c r="H8" s="43" t="s">
        <v>82</v>
      </c>
      <c r="I8" s="43" t="s">
        <v>83</v>
      </c>
      <c r="J8" s="42" t="s">
        <v>54</v>
      </c>
      <c r="K8" s="42" t="s">
        <v>55</v>
      </c>
      <c r="L8" s="42" t="s">
        <v>56</v>
      </c>
      <c r="M8" s="42" t="s">
        <v>57</v>
      </c>
      <c r="N8" s="42" t="s">
        <v>58</v>
      </c>
      <c r="O8" s="42" t="s">
        <v>59</v>
      </c>
      <c r="P8" s="42" t="s">
        <v>60</v>
      </c>
      <c r="Q8" s="42" t="s">
        <v>61</v>
      </c>
      <c r="R8" s="42" t="s">
        <v>62</v>
      </c>
      <c r="S8" s="5"/>
      <c r="T8" s="55" t="s">
        <v>87</v>
      </c>
      <c r="U8" s="50" t="s">
        <v>13</v>
      </c>
      <c r="V8" s="51" t="s">
        <v>53</v>
      </c>
      <c r="W8" s="50" t="s">
        <v>52</v>
      </c>
      <c r="X8" s="50" t="s">
        <v>63</v>
      </c>
      <c r="Y8" s="50" t="s">
        <v>64</v>
      </c>
      <c r="Z8" s="50" t="s">
        <v>65</v>
      </c>
      <c r="AA8" s="50" t="s">
        <v>54</v>
      </c>
      <c r="AB8" s="50" t="s">
        <v>55</v>
      </c>
      <c r="AC8" s="50" t="s">
        <v>56</v>
      </c>
      <c r="AD8" s="50" t="s">
        <v>57</v>
      </c>
      <c r="AE8" s="50" t="s">
        <v>58</v>
      </c>
      <c r="AF8" s="50" t="s">
        <v>59</v>
      </c>
      <c r="AG8" s="50" t="s">
        <v>60</v>
      </c>
      <c r="AH8" s="50" t="s">
        <v>61</v>
      </c>
      <c r="AI8" s="50" t="s">
        <v>62</v>
      </c>
      <c r="AJ8" s="60" t="s">
        <v>87</v>
      </c>
      <c r="AK8" s="61" t="s">
        <v>13</v>
      </c>
      <c r="AL8" s="62" t="s">
        <v>53</v>
      </c>
      <c r="AM8" s="61" t="s">
        <v>52</v>
      </c>
      <c r="AN8" s="61" t="s">
        <v>63</v>
      </c>
      <c r="AO8" s="61" t="s">
        <v>64</v>
      </c>
      <c r="AP8" s="61" t="s">
        <v>65</v>
      </c>
      <c r="AQ8" s="61" t="s">
        <v>54</v>
      </c>
      <c r="AR8" s="61" t="s">
        <v>55</v>
      </c>
      <c r="AS8" s="61" t="s">
        <v>56</v>
      </c>
      <c r="AT8" s="61" t="s">
        <v>57</v>
      </c>
      <c r="AU8" s="61" t="s">
        <v>58</v>
      </c>
      <c r="AV8" s="61" t="s">
        <v>59</v>
      </c>
      <c r="AW8" s="61" t="s">
        <v>60</v>
      </c>
      <c r="AX8" s="61" t="s">
        <v>61</v>
      </c>
      <c r="AY8" s="61" t="s">
        <v>62</v>
      </c>
    </row>
    <row r="9" spans="1:51">
      <c r="A9" s="25" t="s">
        <v>21</v>
      </c>
      <c r="B9" s="8">
        <v>10</v>
      </c>
      <c r="C9" s="8">
        <v>1</v>
      </c>
      <c r="D9" s="26">
        <v>458</v>
      </c>
      <c r="E9" s="8" t="s">
        <v>22</v>
      </c>
      <c r="F9" s="12" t="s">
        <v>121</v>
      </c>
      <c r="G9" s="44">
        <f ca="1">X9</f>
        <v>115416.05643879999</v>
      </c>
      <c r="H9" s="44">
        <f t="shared" ref="H9:R11" ca="1" si="1">Y9</f>
        <v>118526.77555680001</v>
      </c>
      <c r="I9" s="44">
        <f t="shared" ca="1" si="1"/>
        <v>121727.9680136</v>
      </c>
      <c r="J9" s="44">
        <f t="shared" ca="1" si="1"/>
        <v>125027.4524928</v>
      </c>
      <c r="K9" s="44">
        <f t="shared" ca="1" si="1"/>
        <v>130548.56006920002</v>
      </c>
      <c r="L9" s="44">
        <f t="shared" ca="1" si="1"/>
        <v>136479.59005720002</v>
      </c>
      <c r="M9" s="44">
        <f t="shared" ca="1" si="1"/>
        <v>142890.91060919996</v>
      </c>
      <c r="N9" s="44">
        <f t="shared" ca="1" si="1"/>
        <v>146531.06630240002</v>
      </c>
      <c r="O9" s="44">
        <f t="shared" ca="1" si="1"/>
        <v>150278.44965640001</v>
      </c>
      <c r="P9" s="44">
        <f t="shared" ca="1" si="1"/>
        <v>154139.76240000001</v>
      </c>
      <c r="Q9" s="44">
        <f t="shared" ca="1" si="1"/>
        <v>158117.23844280001</v>
      </c>
      <c r="R9" s="44">
        <f t="shared" ca="1" si="1"/>
        <v>162308.05285240003</v>
      </c>
      <c r="T9" s="47" t="s">
        <v>88</v>
      </c>
      <c r="U9" s="47" t="str">
        <f>A9</f>
        <v>00630C</v>
      </c>
      <c r="V9" s="70" t="str">
        <f>F9</f>
        <v>Asst City Attorney-C</v>
      </c>
      <c r="W9" s="46">
        <v>1</v>
      </c>
      <c r="X9" s="57" cm="1">
        <f t="array" aca="1" ref="X9" ca="1">IF($T9="Y",VLOOKUP($U9,INDIRECT($U$3),X$7,0)*INDIRECT($T$2),VLOOKUP($U9,INDIRECT($U$3),X$7,0))</f>
        <v>115416.05643879999</v>
      </c>
      <c r="Y9" s="57" cm="1">
        <f t="array" aca="1" ref="Y9" ca="1">IF($T9="Y",VLOOKUP($U9,INDIRECT($U$3),Y$7,0)*INDIRECT($T$2),VLOOKUP($U9,INDIRECT($U$3),Y$7,0))</f>
        <v>118526.77555680001</v>
      </c>
      <c r="Z9" s="57" cm="1">
        <f t="array" aca="1" ref="Z9" ca="1">IF($T9="Y",VLOOKUP($U9,INDIRECT($U$3),Z$7,0)*INDIRECT($T$2),VLOOKUP($U9,INDIRECT($U$3),Z$7,0))</f>
        <v>121727.9680136</v>
      </c>
      <c r="AA9" s="57" cm="1">
        <f t="array" aca="1" ref="AA9" ca="1">IF($T9="Y",VLOOKUP($U9,INDIRECT($U$3),AA$7,0)*INDIRECT($T$2),VLOOKUP($U9,INDIRECT($U$3),AA$7,0))</f>
        <v>125027.4524928</v>
      </c>
      <c r="AB9" s="57" cm="1">
        <f t="array" aca="1" ref="AB9" ca="1">IF($T9="Y",VLOOKUP($U9,INDIRECT($U$3),AB$7,0)*INDIRECT($T$2),VLOOKUP($U9,INDIRECT($U$3),AB$7,0))</f>
        <v>130548.56006920002</v>
      </c>
      <c r="AC9" s="57" cm="1">
        <f t="array" aca="1" ref="AC9" ca="1">IF($T9="Y",VLOOKUP($U9,INDIRECT($U$3),AC$7,0)*INDIRECT($T$2),VLOOKUP($U9,INDIRECT($U$3),AC$7,0))</f>
        <v>136479.59005720002</v>
      </c>
      <c r="AD9" s="57" cm="1">
        <f t="array" aca="1" ref="AD9" ca="1">IF($T9="Y",VLOOKUP($U9,INDIRECT($U$3),AD$7,0)*INDIRECT($T$2),VLOOKUP($U9,INDIRECT($U$3),AD$7,0))</f>
        <v>142890.91060919996</v>
      </c>
      <c r="AE9" s="57" cm="1">
        <f t="array" aca="1" ref="AE9" ca="1">IF($T9="Y",VLOOKUP($U9,INDIRECT($U$3),AE$7,0)*INDIRECT($T$2),VLOOKUP($U9,INDIRECT($U$3),AE$7,0))</f>
        <v>146531.06630240002</v>
      </c>
      <c r="AF9" s="57" cm="1">
        <f t="array" aca="1" ref="AF9" ca="1">IF($T9="Y",VLOOKUP($U9,INDIRECT($U$3),AF$7,0)*INDIRECT($T$2),VLOOKUP($U9,INDIRECT($U$3),AF$7,0))</f>
        <v>150278.44965640001</v>
      </c>
      <c r="AG9" s="57" cm="1">
        <f t="array" aca="1" ref="AG9" ca="1">IF($T9="Y",VLOOKUP($U9,INDIRECT($U$3),AG$7,0)*INDIRECT($T$2),VLOOKUP($U9,INDIRECT($U$3),AG$7,0))</f>
        <v>154139.76240000001</v>
      </c>
      <c r="AH9" s="57" cm="1">
        <f t="array" aca="1" ref="AH9" ca="1">IF($T9="Y",VLOOKUP($U9,INDIRECT($U$3),AH$7,0)*INDIRECT($T$2),VLOOKUP($U9,INDIRECT($U$3),AH$7,0))</f>
        <v>158117.23844280001</v>
      </c>
      <c r="AI9" s="57" cm="1">
        <f t="array" aca="1" ref="AI9" ca="1">IF($T9="Y",VLOOKUP($U9,INDIRECT($U$3),AI$7,0)*INDIRECT($T$2),VLOOKUP($U9,INDIRECT($U$3),AI$7,0))</f>
        <v>162308.05285240003</v>
      </c>
      <c r="AJ9" s="63" t="str">
        <f>T9</f>
        <v>Y</v>
      </c>
      <c r="AK9" s="58" t="str">
        <f t="shared" ref="AK9:AM11" si="2">U9</f>
        <v>00630C</v>
      </c>
      <c r="AL9" s="58" t="str">
        <f t="shared" si="2"/>
        <v>Asst City Attorney-C</v>
      </c>
      <c r="AM9" s="63">
        <f t="shared" si="2"/>
        <v>1</v>
      </c>
      <c r="AN9" s="64">
        <f ca="1">ROUNDUP(X9/2080,3)</f>
        <v>55.488999999999997</v>
      </c>
      <c r="AO9" s="64">
        <f t="shared" ref="AO9:AY11" ca="1" si="3">ROUNDUP(Y9/2080,3)</f>
        <v>56.984999999999999</v>
      </c>
      <c r="AP9" s="64">
        <f t="shared" ca="1" si="3"/>
        <v>58.524000000000001</v>
      </c>
      <c r="AQ9" s="64">
        <f t="shared" ca="1" si="3"/>
        <v>60.11</v>
      </c>
      <c r="AR9" s="64">
        <f t="shared" ca="1" si="3"/>
        <v>62.763999999999996</v>
      </c>
      <c r="AS9" s="64">
        <f t="shared" ca="1" si="3"/>
        <v>65.616</v>
      </c>
      <c r="AT9" s="64">
        <f t="shared" ca="1" si="3"/>
        <v>68.698000000000008</v>
      </c>
      <c r="AU9" s="64">
        <f t="shared" ca="1" si="3"/>
        <v>70.448000000000008</v>
      </c>
      <c r="AV9" s="64">
        <f t="shared" ca="1" si="3"/>
        <v>72.25</v>
      </c>
      <c r="AW9" s="64">
        <f t="shared" ca="1" si="3"/>
        <v>74.106000000000009</v>
      </c>
      <c r="AX9" s="64">
        <f t="shared" ca="1" si="3"/>
        <v>76.018000000000001</v>
      </c>
      <c r="AY9" s="64">
        <f t="shared" ca="1" si="3"/>
        <v>78.033000000000001</v>
      </c>
    </row>
    <row r="10" spans="1:51">
      <c r="A10" s="25" t="s">
        <v>25</v>
      </c>
      <c r="B10" s="26">
        <v>13</v>
      </c>
      <c r="C10" s="26">
        <v>2</v>
      </c>
      <c r="D10" s="26">
        <v>590</v>
      </c>
      <c r="E10" s="8" t="s">
        <v>22</v>
      </c>
      <c r="F10" s="12" t="s">
        <v>122</v>
      </c>
      <c r="G10" s="45"/>
      <c r="H10" s="45"/>
      <c r="I10" s="45"/>
      <c r="J10" s="44">
        <f t="shared" ca="1" si="1"/>
        <v>142692.09265480001</v>
      </c>
      <c r="K10" s="44">
        <f t="shared" ca="1" si="1"/>
        <v>149173.78135919999</v>
      </c>
      <c r="L10" s="44">
        <f t="shared" ca="1" si="1"/>
        <v>156100.01807400002</v>
      </c>
      <c r="M10" s="44">
        <f t="shared" ca="1" si="1"/>
        <v>163473.03670880001</v>
      </c>
      <c r="N10" s="44">
        <f t="shared" ca="1" si="1"/>
        <v>171115.24145040003</v>
      </c>
      <c r="O10" s="44">
        <f t="shared" ca="1" si="1"/>
        <v>178712.76800000001</v>
      </c>
      <c r="P10" s="44"/>
      <c r="Q10" s="44"/>
      <c r="R10" s="44"/>
      <c r="T10" s="47" t="s">
        <v>88</v>
      </c>
      <c r="U10" s="47" t="str">
        <f>A10</f>
        <v>00650C</v>
      </c>
      <c r="V10" s="70" t="str">
        <f>F10</f>
        <v>Senior Asst City Attorney-C</v>
      </c>
      <c r="W10" s="46">
        <v>2</v>
      </c>
      <c r="X10" s="57"/>
      <c r="Y10" s="57"/>
      <c r="Z10" s="57"/>
      <c r="AA10" s="57" cm="1">
        <f t="array" aca="1" ref="AA10" ca="1">IF($T10="Y",VLOOKUP($U10,INDIRECT($U$3),AA$7,0)*INDIRECT($T$2),VLOOKUP($U10,INDIRECT($U$3),AA$7,0))</f>
        <v>142692.09265480001</v>
      </c>
      <c r="AB10" s="57" cm="1">
        <f t="array" aca="1" ref="AB10" ca="1">IF($T10="Y",VLOOKUP($U10,INDIRECT($U$3),AB$7,0)*INDIRECT($T$2),VLOOKUP($U10,INDIRECT($U$3),AB$7,0))</f>
        <v>149173.78135919999</v>
      </c>
      <c r="AC10" s="57" cm="1">
        <f t="array" aca="1" ref="AC10" ca="1">IF($T10="Y",VLOOKUP($U10,INDIRECT($U$3),AC$7,0)*INDIRECT($T$2),VLOOKUP($U10,INDIRECT($U$3),AC$7,0))</f>
        <v>156100.01807400002</v>
      </c>
      <c r="AD10" s="57" cm="1">
        <f t="array" aca="1" ref="AD10" ca="1">IF($T10="Y",VLOOKUP($U10,INDIRECT($U$3),AD$7,0)*INDIRECT($T$2),VLOOKUP($U10,INDIRECT($U$3),AD$7,0))</f>
        <v>163473.03670880001</v>
      </c>
      <c r="AE10" s="57" cm="1">
        <f t="array" aca="1" ref="AE10" ca="1">IF($T10="Y",VLOOKUP($U10,INDIRECT($U$3),AE$7,0)*INDIRECT($T$2),VLOOKUP($U10,INDIRECT($U$3),AE$7,0))</f>
        <v>171115.24145040003</v>
      </c>
      <c r="AF10" s="57" cm="1">
        <f t="array" aca="1" ref="AF10" ca="1">IF($T10="Y",VLOOKUP($U10,INDIRECT($U$3),AF$7,0)*INDIRECT($T$2),VLOOKUP($U10,INDIRECT($U$3),AF$7,0))</f>
        <v>178712.76800000001</v>
      </c>
      <c r="AG10" s="57"/>
      <c r="AH10" s="57"/>
      <c r="AI10" s="57"/>
      <c r="AJ10" s="63" t="str">
        <f t="shared" ref="AJ10:AJ11" si="4">T10</f>
        <v>Y</v>
      </c>
      <c r="AK10" s="58" t="str">
        <f t="shared" si="2"/>
        <v>00650C</v>
      </c>
      <c r="AL10" s="58" t="str">
        <f t="shared" si="2"/>
        <v>Senior Asst City Attorney-C</v>
      </c>
      <c r="AM10" s="63">
        <f t="shared" si="2"/>
        <v>2</v>
      </c>
      <c r="AN10" s="64"/>
      <c r="AO10" s="64"/>
      <c r="AP10" s="64"/>
      <c r="AQ10" s="64">
        <f t="shared" ca="1" si="3"/>
        <v>68.602000000000004</v>
      </c>
      <c r="AR10" s="64">
        <f t="shared" ca="1" si="3"/>
        <v>71.719000000000008</v>
      </c>
      <c r="AS10" s="64">
        <f t="shared" ca="1" si="3"/>
        <v>75.049000000000007</v>
      </c>
      <c r="AT10" s="64">
        <f t="shared" ca="1" si="3"/>
        <v>78.593000000000004</v>
      </c>
      <c r="AU10" s="64">
        <f t="shared" ca="1" si="3"/>
        <v>82.26700000000001</v>
      </c>
      <c r="AV10" s="64">
        <f t="shared" ca="1" si="3"/>
        <v>85.92</v>
      </c>
      <c r="AW10" s="64"/>
      <c r="AX10" s="64"/>
      <c r="AY10" s="64"/>
    </row>
    <row r="11" spans="1:51">
      <c r="A11" s="25" t="s">
        <v>28</v>
      </c>
      <c r="B11" s="26">
        <v>14</v>
      </c>
      <c r="C11" s="26">
        <v>3</v>
      </c>
      <c r="D11" s="26">
        <v>648</v>
      </c>
      <c r="E11" s="8" t="s">
        <v>22</v>
      </c>
      <c r="F11" s="12" t="s">
        <v>123</v>
      </c>
      <c r="G11" s="45"/>
      <c r="H11" s="45"/>
      <c r="I11" s="45"/>
      <c r="J11" s="44">
        <f t="shared" ca="1" si="1"/>
        <v>149617.21241480001</v>
      </c>
      <c r="K11" s="44">
        <f t="shared" ca="1" si="1"/>
        <v>156435.10451400004</v>
      </c>
      <c r="L11" s="44">
        <f t="shared" ca="1" si="1"/>
        <v>163788.01796239999</v>
      </c>
      <c r="M11" s="44">
        <f t="shared" ca="1" si="1"/>
        <v>171454.7957096</v>
      </c>
      <c r="N11" s="44">
        <f t="shared" ca="1" si="1"/>
        <v>179743.71728040001</v>
      </c>
      <c r="O11" s="44">
        <f t="shared" ca="1" si="1"/>
        <v>187648.40639999998</v>
      </c>
      <c r="P11" s="44"/>
      <c r="Q11" s="44"/>
      <c r="R11" s="44"/>
      <c r="T11" s="47" t="s">
        <v>88</v>
      </c>
      <c r="U11" s="47" t="str">
        <f>A11</f>
        <v>00670C</v>
      </c>
      <c r="V11" s="70" t="str">
        <f>F11</f>
        <v>Lead Asst City Attorney-C</v>
      </c>
      <c r="W11" s="46">
        <v>3</v>
      </c>
      <c r="X11" s="57"/>
      <c r="Y11" s="57"/>
      <c r="Z11" s="57"/>
      <c r="AA11" s="57" cm="1">
        <f t="array" aca="1" ref="AA11" ca="1">IF($T11="Y",VLOOKUP($U11,INDIRECT($U$3),AA$7,0)*INDIRECT($T$2),VLOOKUP($U11,INDIRECT($U$3),AA$7,0))</f>
        <v>149617.21241480001</v>
      </c>
      <c r="AB11" s="57" cm="1">
        <f t="array" aca="1" ref="AB11" ca="1">IF($T11="Y",VLOOKUP($U11,INDIRECT($U$3),AB$7,0)*INDIRECT($T$2),VLOOKUP($U11,INDIRECT($U$3),AB$7,0))</f>
        <v>156435.10451400004</v>
      </c>
      <c r="AC11" s="57" cm="1">
        <f t="array" aca="1" ref="AC11" ca="1">IF($T11="Y",VLOOKUP($U11,INDIRECT($U$3),AC$7,0)*INDIRECT($T$2),VLOOKUP($U11,INDIRECT($U$3),AC$7,0))</f>
        <v>163788.01796239999</v>
      </c>
      <c r="AD11" s="57" cm="1">
        <f t="array" aca="1" ref="AD11" ca="1">IF($T11="Y",VLOOKUP($U11,INDIRECT($U$3),AD$7,0)*INDIRECT($T$2),VLOOKUP($U11,INDIRECT($U$3),AD$7,0))</f>
        <v>171454.7957096</v>
      </c>
      <c r="AE11" s="57" cm="1">
        <f t="array" aca="1" ref="AE11" ca="1">IF($T11="Y",VLOOKUP($U11,INDIRECT($U$3),AE$7,0)*INDIRECT($T$2),VLOOKUP($U11,INDIRECT($U$3),AE$7,0))</f>
        <v>179743.71728040001</v>
      </c>
      <c r="AF11" s="57" cm="1">
        <f t="array" aca="1" ref="AF11" ca="1">IF($T11="Y",VLOOKUP($U11,INDIRECT($U$3),AF$7,0)*INDIRECT($T$2),VLOOKUP($U11,INDIRECT($U$3),AF$7,0))</f>
        <v>187648.40639999998</v>
      </c>
      <c r="AG11" s="57"/>
      <c r="AH11" s="57"/>
      <c r="AI11" s="57"/>
      <c r="AJ11" s="63" t="str">
        <f t="shared" si="4"/>
        <v>Y</v>
      </c>
      <c r="AK11" s="58" t="str">
        <f t="shared" si="2"/>
        <v>00670C</v>
      </c>
      <c r="AL11" s="58" t="str">
        <f t="shared" si="2"/>
        <v>Lead Asst City Attorney-C</v>
      </c>
      <c r="AM11" s="63">
        <f t="shared" si="2"/>
        <v>3</v>
      </c>
      <c r="AN11" s="64"/>
      <c r="AO11" s="64"/>
      <c r="AP11" s="64"/>
      <c r="AQ11" s="64">
        <f t="shared" ca="1" si="3"/>
        <v>71.932000000000002</v>
      </c>
      <c r="AR11" s="64">
        <f t="shared" ca="1" si="3"/>
        <v>75.210000000000008</v>
      </c>
      <c r="AS11" s="64">
        <f t="shared" ca="1" si="3"/>
        <v>78.745000000000005</v>
      </c>
      <c r="AT11" s="64">
        <f t="shared" ca="1" si="3"/>
        <v>82.431000000000012</v>
      </c>
      <c r="AU11" s="64">
        <f t="shared" ca="1" si="3"/>
        <v>86.416000000000011</v>
      </c>
      <c r="AV11" s="64">
        <f ca="1">ROUNDUP(AF11/2080,3)</f>
        <v>90.216000000000008</v>
      </c>
      <c r="AW11" s="64"/>
      <c r="AX11" s="64"/>
      <c r="AY11" s="64"/>
    </row>
    <row r="12" spans="1:51">
      <c r="A12" s="25"/>
      <c r="B12" s="26"/>
      <c r="C12" s="26"/>
      <c r="D12" s="26"/>
      <c r="E12" s="8"/>
      <c r="J12" s="27"/>
      <c r="K12" s="27"/>
      <c r="L12" s="27"/>
      <c r="M12" s="27"/>
      <c r="N12" s="27"/>
      <c r="O12" s="27"/>
      <c r="P12" s="27"/>
      <c r="Q12" s="27"/>
      <c r="R12" s="8"/>
    </row>
    <row r="13" spans="1:51">
      <c r="A13" s="7" t="s">
        <v>142</v>
      </c>
      <c r="B13" s="4"/>
      <c r="C13" s="4"/>
      <c r="D13" s="4"/>
      <c r="F13" s="7"/>
      <c r="G13" s="7"/>
      <c r="H13" s="7"/>
      <c r="I13" s="7"/>
      <c r="J13" s="27"/>
      <c r="K13" s="27"/>
      <c r="L13" s="27"/>
      <c r="M13" s="18"/>
      <c r="N13" s="18"/>
    </row>
    <row r="14" spans="1:51" s="6" customFormat="1">
      <c r="A14" s="6" t="s">
        <v>150</v>
      </c>
      <c r="T14" s="4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</row>
    <row r="15" spans="1:51">
      <c r="A15" s="25"/>
      <c r="B15" s="26"/>
      <c r="C15" s="26"/>
      <c r="D15" s="26"/>
      <c r="E15" s="8"/>
      <c r="J15" s="27"/>
      <c r="K15" s="27"/>
      <c r="L15" s="27"/>
      <c r="M15" s="27"/>
      <c r="N15" s="27"/>
      <c r="O15" s="27"/>
      <c r="P15" s="27"/>
      <c r="Q15" s="27"/>
      <c r="R15" s="8"/>
    </row>
    <row r="16" spans="1:51">
      <c r="A16" s="7" t="s">
        <v>76</v>
      </c>
      <c r="B16" s="4"/>
      <c r="C16" s="4"/>
      <c r="D16" s="4"/>
      <c r="F16" s="7"/>
      <c r="G16" s="7"/>
      <c r="H16" s="7"/>
      <c r="I16" s="7"/>
      <c r="J16" s="18"/>
      <c r="K16" s="18"/>
      <c r="L16" s="18"/>
      <c r="M16" s="18"/>
      <c r="N16" s="18"/>
    </row>
    <row r="17" spans="1:40">
      <c r="A17" s="6" t="s">
        <v>131</v>
      </c>
      <c r="B17" s="8"/>
      <c r="C17" s="8"/>
      <c r="D17" s="8"/>
      <c r="F17" s="6"/>
      <c r="G17" s="6"/>
      <c r="H17" s="6"/>
      <c r="I17" s="6"/>
      <c r="J17" s="19"/>
      <c r="K17" s="19"/>
      <c r="L17" s="18"/>
      <c r="M17" s="18"/>
      <c r="N17" s="18"/>
      <c r="T17" s="55" t="s">
        <v>87</v>
      </c>
      <c r="U17" s="50" t="s">
        <v>66</v>
      </c>
      <c r="V17" s="54"/>
      <c r="W17" s="50"/>
      <c r="X17" s="50" t="s">
        <v>70</v>
      </c>
      <c r="AJ17" s="60" t="s">
        <v>87</v>
      </c>
      <c r="AK17" s="66" t="s">
        <v>66</v>
      </c>
      <c r="AL17" s="66"/>
      <c r="AM17" s="66"/>
      <c r="AN17" s="67" t="s">
        <v>70</v>
      </c>
    </row>
    <row r="18" spans="1:40">
      <c r="A18" s="6"/>
      <c r="B18" s="45">
        <f ca="1">X18</f>
        <v>624</v>
      </c>
      <c r="C18" s="6" t="str">
        <f>"annual longevity beginning at the "&amp;U18&amp;" year of service"</f>
        <v>annual longevity beginning at the 5th year of service</v>
      </c>
      <c r="D18" s="8"/>
      <c r="F18" s="6"/>
      <c r="G18" s="6"/>
      <c r="H18" s="6"/>
      <c r="I18" s="6"/>
      <c r="J18" s="19"/>
      <c r="K18" s="20"/>
      <c r="L18" s="18"/>
      <c r="M18" s="18"/>
      <c r="N18" s="18"/>
      <c r="T18" s="47" t="s">
        <v>88</v>
      </c>
      <c r="U18" s="47" t="s">
        <v>8</v>
      </c>
      <c r="V18" s="52"/>
      <c r="W18" s="47"/>
      <c r="X18" s="57" cm="1">
        <f t="array" aca="1" ref="X18" ca="1">IF(T18="Y",VLOOKUP(U18,INDIRECT($U$3),4,0)*INDIRECT($T$2),VLOOKUP(U18,INDIRECT($U$3),4,0))</f>
        <v>624</v>
      </c>
      <c r="AJ18" s="63" t="str">
        <f>T18</f>
        <v>Y</v>
      </c>
      <c r="AK18" s="58" t="str">
        <f t="shared" ref="AK18:AK21" si="5">U18</f>
        <v>5th</v>
      </c>
      <c r="AN18" s="64">
        <f ca="1">ROUNDUP(X18/2080,3)</f>
        <v>0.3</v>
      </c>
    </row>
    <row r="19" spans="1:40">
      <c r="A19" s="6"/>
      <c r="B19" s="45">
        <f t="shared" ref="B19:B21" ca="1" si="6">X19</f>
        <v>1144</v>
      </c>
      <c r="C19" s="6" t="str">
        <f t="shared" ref="C19:C21" si="7">"annual longevity beginning at the "&amp;U19&amp;" year of service"</f>
        <v>annual longevity beginning at the 10th year of service</v>
      </c>
      <c r="D19" s="8"/>
      <c r="F19" s="6"/>
      <c r="G19" s="6"/>
      <c r="H19" s="6"/>
      <c r="I19" s="6"/>
      <c r="J19" s="19"/>
      <c r="K19" s="20"/>
      <c r="L19" s="18"/>
      <c r="M19" s="18"/>
      <c r="N19" s="18"/>
      <c r="T19" s="47" t="s">
        <v>88</v>
      </c>
      <c r="U19" s="47" t="s">
        <v>67</v>
      </c>
      <c r="V19" s="52"/>
      <c r="W19" s="47"/>
      <c r="X19" s="57" cm="1">
        <f t="array" aca="1" ref="X19" ca="1">IF(T19="Y",VLOOKUP(U19,INDIRECT($U$3),4,0)*INDIRECT($T$2),VLOOKUP(U19,INDIRECT($U$3),4,0))</f>
        <v>1144</v>
      </c>
      <c r="AJ19" s="63" t="str">
        <f t="shared" ref="AJ19:AJ21" si="8">T19</f>
        <v>Y</v>
      </c>
      <c r="AK19" s="58" t="str">
        <f t="shared" si="5"/>
        <v>10th</v>
      </c>
      <c r="AN19" s="64">
        <f t="shared" ref="AN19" ca="1" si="9">ROUNDUP(X19/2080,3)</f>
        <v>0.55000000000000004</v>
      </c>
    </row>
    <row r="20" spans="1:40">
      <c r="A20" s="6"/>
      <c r="B20" s="45">
        <f t="shared" ca="1" si="6"/>
        <v>1352</v>
      </c>
      <c r="C20" s="6" t="str">
        <f t="shared" si="7"/>
        <v>annual longevity beginning at the 15th year of service</v>
      </c>
      <c r="D20" s="8"/>
      <c r="F20" s="6"/>
      <c r="G20" s="6"/>
      <c r="H20" s="6"/>
      <c r="I20" s="6"/>
      <c r="J20" s="8"/>
      <c r="K20" s="20"/>
      <c r="L20" s="8"/>
      <c r="M20" s="8"/>
      <c r="N20" s="8"/>
      <c r="T20" s="47" t="s">
        <v>88</v>
      </c>
      <c r="U20" s="47" t="s">
        <v>68</v>
      </c>
      <c r="V20" s="52"/>
      <c r="W20" s="47"/>
      <c r="X20" s="57" cm="1">
        <f t="array" aca="1" ref="X20" ca="1">IF(T20="Y",VLOOKUP(U20,INDIRECT($U$3),4,0)*INDIRECT($T$2),VLOOKUP(U20,INDIRECT($U$3),4,0))</f>
        <v>1352</v>
      </c>
      <c r="AJ20" s="63" t="str">
        <f t="shared" si="8"/>
        <v>Y</v>
      </c>
      <c r="AK20" s="58" t="str">
        <f t="shared" si="5"/>
        <v>15th</v>
      </c>
      <c r="AN20" s="64">
        <f ca="1">ROUNDUP(X20/2080,3)</f>
        <v>0.65</v>
      </c>
    </row>
    <row r="21" spans="1:40">
      <c r="A21" s="6"/>
      <c r="B21" s="45">
        <f t="shared" ca="1" si="6"/>
        <v>1560</v>
      </c>
      <c r="C21" s="6" t="str">
        <f t="shared" si="7"/>
        <v>annual longevity beginning at the 20th year of service</v>
      </c>
      <c r="D21" s="4"/>
      <c r="E21" s="7"/>
      <c r="F21" s="7"/>
      <c r="G21" s="7"/>
      <c r="H21" s="7"/>
      <c r="I21" s="7"/>
      <c r="J21" s="8"/>
      <c r="K21" s="9"/>
      <c r="L21" s="8"/>
      <c r="M21" s="8"/>
      <c r="N21" s="8"/>
      <c r="T21" s="47" t="s">
        <v>88</v>
      </c>
      <c r="U21" s="47" t="s">
        <v>69</v>
      </c>
      <c r="X21" s="57" cm="1">
        <f t="array" aca="1" ref="X21" ca="1">IF(T21="Y",VLOOKUP(U21,INDIRECT($U$3),4,0)*INDIRECT($T$2),VLOOKUP(U21,INDIRECT($U$3),4,0))</f>
        <v>1560</v>
      </c>
      <c r="AJ21" s="63" t="str">
        <f t="shared" si="8"/>
        <v>Y</v>
      </c>
      <c r="AK21" s="58" t="str">
        <f t="shared" si="5"/>
        <v>20th</v>
      </c>
      <c r="AN21" s="64">
        <f ca="1">ROUNDUP(X21/2080,3)</f>
        <v>0.75</v>
      </c>
    </row>
    <row r="22" spans="1:40">
      <c r="A22" s="6"/>
      <c r="B22" s="4"/>
      <c r="C22" s="6"/>
      <c r="D22" s="4"/>
      <c r="E22" s="7"/>
      <c r="F22" s="7"/>
      <c r="G22" s="7"/>
      <c r="H22" s="7"/>
      <c r="I22" s="7"/>
      <c r="J22" s="8"/>
      <c r="K22" s="9"/>
      <c r="L22" s="8"/>
      <c r="M22" s="8"/>
      <c r="N22" s="8"/>
      <c r="U22" s="47"/>
      <c r="X22" s="57"/>
      <c r="AJ22" s="63"/>
      <c r="AN22" s="64"/>
    </row>
    <row r="23" spans="1:40">
      <c r="A23" s="7" t="s">
        <v>43</v>
      </c>
      <c r="B23" s="8"/>
      <c r="C23" s="8"/>
      <c r="E23" s="7"/>
      <c r="J23" s="4"/>
      <c r="K23" s="9"/>
      <c r="L23" s="8"/>
      <c r="M23" s="8"/>
      <c r="N23" s="8"/>
    </row>
    <row r="24" spans="1:40">
      <c r="A24" s="6" t="s">
        <v>132</v>
      </c>
      <c r="C24" s="8"/>
      <c r="D24" s="6"/>
      <c r="E24" s="7"/>
      <c r="J24" s="4"/>
      <c r="K24" s="9"/>
      <c r="L24" s="8"/>
      <c r="M24" s="8"/>
      <c r="N24" s="8"/>
    </row>
    <row r="25" spans="1:40">
      <c r="A25" s="6" t="s">
        <v>133</v>
      </c>
      <c r="B25" s="8"/>
      <c r="C25" s="8"/>
      <c r="D25" s="4"/>
      <c r="E25" s="7"/>
      <c r="F25" s="7"/>
      <c r="G25" s="7"/>
      <c r="H25" s="7"/>
      <c r="I25" s="7"/>
      <c r="J25" s="4"/>
      <c r="K25" s="9"/>
      <c r="L25" s="8"/>
      <c r="M25" s="8"/>
      <c r="N25" s="8"/>
    </row>
    <row r="26" spans="1:40">
      <c r="A26" s="6"/>
      <c r="B26" s="8"/>
      <c r="C26" s="8"/>
      <c r="D26" s="4"/>
      <c r="E26" s="7"/>
      <c r="F26" s="7"/>
      <c r="G26" s="7"/>
      <c r="H26" s="7"/>
      <c r="I26" s="7"/>
      <c r="J26" s="4"/>
      <c r="K26" s="9"/>
      <c r="L26" s="8"/>
      <c r="M26" s="8"/>
      <c r="N26" s="8"/>
    </row>
    <row r="27" spans="1:40">
      <c r="A27" s="6"/>
      <c r="R27" s="12" t="s">
        <v>129</v>
      </c>
    </row>
    <row r="28" spans="1:40">
      <c r="A28" s="4"/>
      <c r="B28" s="4"/>
      <c r="C28" s="4"/>
      <c r="D28" s="4"/>
      <c r="E28" s="7"/>
      <c r="F28" s="7"/>
      <c r="G28" s="7"/>
      <c r="H28" s="7"/>
      <c r="I28" s="7"/>
      <c r="J28" s="5"/>
      <c r="K28" s="4"/>
      <c r="L28" s="4"/>
      <c r="M28" s="4"/>
      <c r="N28" s="4"/>
      <c r="O28" s="4"/>
      <c r="P28" s="4"/>
      <c r="Q28" s="4"/>
      <c r="R28" s="4"/>
      <c r="S28" s="4"/>
      <c r="T28" s="36"/>
      <c r="U28" s="36"/>
      <c r="V28" s="36"/>
    </row>
    <row r="30" spans="1:40">
      <c r="A30" s="25"/>
      <c r="B30" s="8"/>
      <c r="C30" s="8"/>
      <c r="D30" s="26"/>
      <c r="E30" s="8"/>
      <c r="J30" s="19"/>
      <c r="K30" s="19"/>
      <c r="L30" s="19"/>
      <c r="M30" s="18"/>
      <c r="N30" s="18"/>
    </row>
    <row r="31" spans="1:40">
      <c r="A31" s="7"/>
      <c r="B31" s="4"/>
      <c r="C31" s="4"/>
      <c r="D31" s="4"/>
      <c r="F31" s="7"/>
      <c r="G31" s="7"/>
      <c r="H31" s="7"/>
      <c r="I31" s="7"/>
      <c r="J31" s="27"/>
      <c r="K31" s="27"/>
      <c r="L31" s="27"/>
      <c r="M31" s="18"/>
      <c r="N31" s="18"/>
    </row>
    <row r="32" spans="1:40">
      <c r="A32" s="7"/>
      <c r="B32" s="4"/>
      <c r="C32" s="4"/>
      <c r="D32" s="4"/>
      <c r="F32" s="7"/>
      <c r="G32" s="7"/>
      <c r="H32" s="7"/>
      <c r="I32" s="7"/>
      <c r="J32" s="27"/>
      <c r="K32" s="27"/>
      <c r="L32" s="27"/>
      <c r="M32" s="18"/>
      <c r="N32" s="18"/>
    </row>
    <row r="33" spans="1:51" s="6" customFormat="1">
      <c r="T33" s="4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</row>
    <row r="34" spans="1:51" s="6" customFormat="1">
      <c r="T34" s="4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</row>
    <row r="35" spans="1:51" s="6" customFormat="1">
      <c r="T35" s="4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</row>
    <row r="36" spans="1:51" s="6" customFormat="1">
      <c r="T36" s="4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</row>
    <row r="37" spans="1:51" s="6" customFormat="1">
      <c r="T37" s="4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</row>
    <row r="38" spans="1:51" s="6" customFormat="1">
      <c r="T38" s="4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</row>
    <row r="39" spans="1:51">
      <c r="A39" s="25"/>
      <c r="B39" s="26"/>
      <c r="C39" s="26"/>
      <c r="D39" s="26"/>
      <c r="E39" s="8"/>
      <c r="J39" s="27"/>
      <c r="K39" s="27"/>
      <c r="L39" s="27"/>
      <c r="M39" s="27"/>
      <c r="N39" s="27"/>
      <c r="O39" s="27"/>
      <c r="P39" s="27"/>
      <c r="Q39" s="27"/>
      <c r="R39" s="8"/>
    </row>
    <row r="40" spans="1:51">
      <c r="A40" s="25"/>
      <c r="B40" s="26"/>
      <c r="C40" s="26"/>
      <c r="D40" s="26"/>
      <c r="E40" s="8"/>
      <c r="J40" s="27"/>
      <c r="K40" s="27"/>
      <c r="L40" s="27"/>
      <c r="M40" s="27"/>
      <c r="N40" s="27"/>
      <c r="O40" s="27"/>
      <c r="P40" s="27"/>
      <c r="Q40" s="27"/>
      <c r="R40" s="8"/>
    </row>
    <row r="41" spans="1:51">
      <c r="A41" s="7"/>
      <c r="B41" s="4"/>
      <c r="C41" s="4"/>
      <c r="D41" s="4"/>
      <c r="F41" s="7"/>
      <c r="G41" s="7"/>
      <c r="H41" s="7"/>
      <c r="I41" s="7"/>
      <c r="J41" s="18"/>
      <c r="K41" s="18"/>
      <c r="L41" s="18"/>
      <c r="M41" s="18"/>
      <c r="N41" s="18"/>
    </row>
    <row r="42" spans="1:51" s="31" customFormat="1">
      <c r="A42" s="6"/>
      <c r="B42" s="8"/>
      <c r="C42" s="8"/>
      <c r="D42" s="8"/>
      <c r="E42" s="12"/>
      <c r="F42" s="6"/>
      <c r="G42" s="6"/>
      <c r="H42" s="6"/>
      <c r="I42" s="6"/>
      <c r="J42" s="19"/>
      <c r="K42" s="19"/>
      <c r="L42" s="18"/>
      <c r="M42" s="18"/>
      <c r="N42" s="18"/>
      <c r="O42" s="12"/>
      <c r="P42" s="12"/>
      <c r="Q42" s="12"/>
      <c r="R42" s="12"/>
      <c r="S42" s="12"/>
      <c r="T42" s="47"/>
      <c r="U42" s="38"/>
      <c r="V42" s="3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</row>
    <row r="43" spans="1:51" s="31" customFormat="1">
      <c r="A43" s="6"/>
      <c r="B43" s="8"/>
      <c r="C43" s="8"/>
      <c r="D43" s="8"/>
      <c r="E43" s="28"/>
      <c r="F43" s="6"/>
      <c r="G43" s="6"/>
      <c r="H43" s="6"/>
      <c r="I43" s="6"/>
      <c r="J43" s="19"/>
      <c r="K43" s="20"/>
      <c r="L43" s="18"/>
      <c r="M43" s="18"/>
      <c r="N43" s="18"/>
      <c r="O43" s="12"/>
      <c r="P43" s="12"/>
      <c r="Q43" s="12"/>
      <c r="R43" s="12"/>
      <c r="S43" s="12"/>
      <c r="T43" s="47"/>
      <c r="U43" s="38"/>
      <c r="V43" s="3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</row>
    <row r="44" spans="1:51" s="31" customFormat="1">
      <c r="A44" s="6"/>
      <c r="B44" s="8"/>
      <c r="C44" s="8"/>
      <c r="D44" s="8"/>
      <c r="E44" s="28"/>
      <c r="F44" s="6"/>
      <c r="G44" s="6"/>
      <c r="H44" s="6"/>
      <c r="I44" s="6"/>
      <c r="J44" s="19"/>
      <c r="K44" s="20"/>
      <c r="L44" s="18"/>
      <c r="M44" s="18"/>
      <c r="N44" s="18"/>
      <c r="O44" s="12"/>
      <c r="P44" s="12"/>
      <c r="Q44" s="12"/>
      <c r="R44" s="12"/>
      <c r="S44" s="12"/>
      <c r="T44" s="47"/>
      <c r="U44" s="38"/>
      <c r="V44" s="3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</row>
    <row r="45" spans="1:51" s="31" customFormat="1">
      <c r="A45" s="6"/>
      <c r="B45" s="8"/>
      <c r="C45" s="8"/>
      <c r="D45" s="8"/>
      <c r="E45" s="28"/>
      <c r="F45" s="6"/>
      <c r="G45" s="6"/>
      <c r="H45" s="6"/>
      <c r="I45" s="6"/>
      <c r="J45" s="8"/>
      <c r="K45" s="20"/>
      <c r="L45" s="8"/>
      <c r="M45" s="8"/>
      <c r="N45" s="8"/>
      <c r="O45" s="12"/>
      <c r="P45" s="12"/>
      <c r="Q45" s="12"/>
      <c r="R45" s="12"/>
      <c r="S45" s="12"/>
      <c r="T45" s="47"/>
      <c r="U45" s="38"/>
      <c r="V45" s="3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</row>
    <row r="46" spans="1:51" s="31" customFormat="1">
      <c r="A46" s="6"/>
      <c r="B46" s="4"/>
      <c r="C46" s="4"/>
      <c r="D46" s="4"/>
      <c r="E46" s="7"/>
      <c r="F46" s="7"/>
      <c r="G46" s="7"/>
      <c r="H46" s="7"/>
      <c r="I46" s="7"/>
      <c r="J46" s="8"/>
      <c r="K46" s="9"/>
      <c r="L46" s="8"/>
      <c r="M46" s="8"/>
      <c r="N46" s="8"/>
      <c r="O46" s="12"/>
      <c r="P46" s="12"/>
      <c r="Q46" s="12"/>
      <c r="R46" s="12"/>
      <c r="S46" s="12"/>
      <c r="T46" s="47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</row>
    <row r="47" spans="1:51" s="31" customFormat="1">
      <c r="A47" s="7"/>
      <c r="B47" s="8"/>
      <c r="C47" s="8"/>
      <c r="D47" s="4"/>
      <c r="E47" s="7"/>
      <c r="F47" s="6"/>
      <c r="G47" s="6"/>
      <c r="H47" s="6"/>
      <c r="I47" s="6"/>
      <c r="J47" s="4"/>
      <c r="K47" s="9"/>
      <c r="L47" s="8"/>
      <c r="M47" s="8"/>
      <c r="N47" s="8"/>
      <c r="O47" s="12"/>
      <c r="P47" s="12"/>
      <c r="Q47" s="12"/>
      <c r="R47" s="12"/>
      <c r="S47" s="12"/>
      <c r="T47" s="47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</row>
    <row r="48" spans="1:51" s="31" customFormat="1">
      <c r="A48" s="6"/>
      <c r="B48" s="8"/>
      <c r="C48" s="8"/>
      <c r="D48" s="4"/>
      <c r="E48" s="7"/>
      <c r="F48" s="6"/>
      <c r="G48" s="6"/>
      <c r="H48" s="6"/>
      <c r="I48" s="6"/>
      <c r="J48" s="4"/>
      <c r="K48" s="9"/>
      <c r="L48" s="8"/>
      <c r="M48" s="8"/>
      <c r="N48" s="8"/>
      <c r="O48" s="12"/>
      <c r="P48" s="12"/>
      <c r="Q48" s="12"/>
      <c r="R48" s="12"/>
      <c r="S48" s="12"/>
      <c r="T48" s="47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</row>
  </sheetData>
  <sheetProtection sheet="1" objects="1" scenarios="1"/>
  <pageMargins left="0.25" right="0.25" top="0.75" bottom="0.75" header="0.3" footer="0.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325F2-2B90-4861-8553-31599B608660}">
  <sheetPr>
    <tabColor theme="3" tint="0.59999389629810485"/>
  </sheetPr>
  <dimension ref="A1:AY48"/>
  <sheetViews>
    <sheetView showGridLines="0" workbookViewId="0"/>
  </sheetViews>
  <sheetFormatPr defaultColWidth="8.7109375" defaultRowHeight="15"/>
  <cols>
    <col min="1" max="1" width="7.140625" style="12" customWidth="1"/>
    <col min="2" max="2" width="9.140625" style="12" bestFit="1" customWidth="1"/>
    <col min="3" max="3" width="6.42578125" style="12" customWidth="1"/>
    <col min="4" max="4" width="6.5703125" style="12" bestFit="1" customWidth="1"/>
    <col min="5" max="5" width="8.7109375" style="12" customWidth="1"/>
    <col min="6" max="6" width="26.85546875" style="12" customWidth="1"/>
    <col min="7" max="7" width="10.5703125" style="12" bestFit="1" customWidth="1"/>
    <col min="8" max="9" width="10.42578125" style="12" bestFit="1" customWidth="1"/>
    <col min="10" max="18" width="8.5703125" style="12" bestFit="1" customWidth="1"/>
    <col min="19" max="19" width="8.7109375" style="12"/>
    <col min="20" max="20" width="16.5703125" style="47" hidden="1" customWidth="1"/>
    <col min="21" max="21" width="11.85546875" style="31" hidden="1" customWidth="1"/>
    <col min="22" max="22" width="25.28515625" style="31" hidden="1" customWidth="1"/>
    <col min="23" max="23" width="6.42578125" style="31" hidden="1" customWidth="1"/>
    <col min="24" max="35" width="8.5703125" style="31" hidden="1" customWidth="1"/>
    <col min="36" max="36" width="9" style="58" hidden="1" customWidth="1"/>
    <col min="37" max="37" width="9.5703125" style="58" hidden="1" customWidth="1"/>
    <col min="38" max="38" width="25.28515625" style="58" hidden="1" customWidth="1"/>
    <col min="39" max="39" width="6.42578125" style="58" hidden="1" customWidth="1"/>
    <col min="40" max="51" width="7.5703125" style="58" hidden="1" customWidth="1"/>
    <col min="52" max="16384" width="8.7109375" style="12"/>
  </cols>
  <sheetData>
    <row r="1" spans="1:51">
      <c r="A1" s="12" t="s">
        <v>127</v>
      </c>
    </row>
    <row r="2" spans="1:51">
      <c r="A2" s="7" t="s">
        <v>0</v>
      </c>
      <c r="T2" s="37" t="s">
        <v>139</v>
      </c>
      <c r="U2" s="56">
        <v>1.03</v>
      </c>
      <c r="V2" s="31" t="s">
        <v>146</v>
      </c>
      <c r="AD2" s="32"/>
      <c r="AE2" s="32"/>
      <c r="AF2" s="32"/>
      <c r="AG2" s="33"/>
      <c r="AH2" s="33"/>
      <c r="AJ2" s="58" t="s">
        <v>113</v>
      </c>
    </row>
    <row r="3" spans="1:51">
      <c r="A3" s="6" t="s">
        <v>141</v>
      </c>
      <c r="K3" s="22">
        <v>2760</v>
      </c>
      <c r="T3" s="37" t="s">
        <v>91</v>
      </c>
      <c r="U3" s="47" t="s">
        <v>138</v>
      </c>
      <c r="V3" s="31" t="s">
        <v>152</v>
      </c>
      <c r="AD3" s="34"/>
      <c r="AE3" s="35"/>
      <c r="AF3" s="33"/>
      <c r="AG3" s="33"/>
      <c r="AH3" s="33"/>
    </row>
    <row r="4" spans="1:51">
      <c r="A4" s="12" t="s">
        <v>110</v>
      </c>
      <c r="AD4" s="33"/>
      <c r="AE4" s="33"/>
      <c r="AF4" s="33"/>
      <c r="AG4" s="33"/>
      <c r="AH4" s="33"/>
    </row>
    <row r="5" spans="1:51">
      <c r="A5" s="69" t="s">
        <v>147</v>
      </c>
      <c r="AD5" s="33"/>
      <c r="AE5" s="33"/>
      <c r="AF5" s="33"/>
      <c r="AG5" s="33"/>
      <c r="AH5" s="33"/>
    </row>
    <row r="6" spans="1:51">
      <c r="AD6" s="33"/>
      <c r="AE6" s="33"/>
      <c r="AF6" s="33"/>
      <c r="AG6" s="33"/>
      <c r="AH6" s="33"/>
    </row>
    <row r="7" spans="1:51">
      <c r="A7" s="4" t="s">
        <v>3</v>
      </c>
      <c r="B7" s="4" t="s">
        <v>71</v>
      </c>
      <c r="C7" s="4" t="s">
        <v>72</v>
      </c>
      <c r="D7" s="4" t="s">
        <v>73</v>
      </c>
      <c r="E7" s="7"/>
      <c r="F7" s="7"/>
      <c r="G7" s="7"/>
      <c r="H7" s="7"/>
      <c r="I7" s="7"/>
      <c r="J7" s="5"/>
      <c r="K7" s="4"/>
      <c r="L7" s="4"/>
      <c r="M7" s="4"/>
      <c r="N7" s="4"/>
      <c r="O7" s="4"/>
      <c r="P7" s="4"/>
      <c r="Q7" s="4"/>
      <c r="R7" s="4"/>
      <c r="S7" s="4"/>
      <c r="T7" s="36"/>
      <c r="U7" s="36" t="s">
        <v>3</v>
      </c>
      <c r="V7" s="36"/>
      <c r="W7" s="36" t="s">
        <v>51</v>
      </c>
      <c r="X7" s="36">
        <v>4</v>
      </c>
      <c r="Y7" s="36">
        <f>X7+1</f>
        <v>5</v>
      </c>
      <c r="Z7" s="36">
        <f t="shared" ref="Z7:AI7" si="0">Y7+1</f>
        <v>6</v>
      </c>
      <c r="AA7" s="36">
        <f t="shared" si="0"/>
        <v>7</v>
      </c>
      <c r="AB7" s="36">
        <f t="shared" si="0"/>
        <v>8</v>
      </c>
      <c r="AC7" s="36">
        <f t="shared" si="0"/>
        <v>9</v>
      </c>
      <c r="AD7" s="36">
        <f t="shared" si="0"/>
        <v>10</v>
      </c>
      <c r="AE7" s="36">
        <f t="shared" si="0"/>
        <v>11</v>
      </c>
      <c r="AF7" s="36">
        <f t="shared" si="0"/>
        <v>12</v>
      </c>
      <c r="AG7" s="36">
        <f t="shared" si="0"/>
        <v>13</v>
      </c>
      <c r="AH7" s="36">
        <f t="shared" si="0"/>
        <v>14</v>
      </c>
      <c r="AI7" s="36">
        <f t="shared" si="0"/>
        <v>15</v>
      </c>
      <c r="AJ7" s="59"/>
      <c r="AK7" s="59" t="s">
        <v>3</v>
      </c>
      <c r="AL7" s="59"/>
      <c r="AM7" s="59" t="s">
        <v>51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</row>
    <row r="8" spans="1:51">
      <c r="A8" s="40" t="s">
        <v>13</v>
      </c>
      <c r="B8" s="40" t="s">
        <v>52</v>
      </c>
      <c r="C8" s="40" t="s">
        <v>52</v>
      </c>
      <c r="D8" s="40" t="s">
        <v>74</v>
      </c>
      <c r="E8" s="40" t="s">
        <v>14</v>
      </c>
      <c r="F8" s="41" t="s">
        <v>16</v>
      </c>
      <c r="G8" s="43" t="s">
        <v>81</v>
      </c>
      <c r="H8" s="43" t="s">
        <v>82</v>
      </c>
      <c r="I8" s="43" t="s">
        <v>83</v>
      </c>
      <c r="J8" s="42" t="s">
        <v>54</v>
      </c>
      <c r="K8" s="42" t="s">
        <v>55</v>
      </c>
      <c r="L8" s="42" t="s">
        <v>56</v>
      </c>
      <c r="M8" s="42" t="s">
        <v>57</v>
      </c>
      <c r="N8" s="42" t="s">
        <v>58</v>
      </c>
      <c r="O8" s="42" t="s">
        <v>59</v>
      </c>
      <c r="P8" s="42" t="s">
        <v>60</v>
      </c>
      <c r="Q8" s="42" t="s">
        <v>61</v>
      </c>
      <c r="R8" s="42" t="s">
        <v>62</v>
      </c>
      <c r="S8" s="5"/>
      <c r="T8" s="55" t="s">
        <v>87</v>
      </c>
      <c r="U8" s="50" t="s">
        <v>13</v>
      </c>
      <c r="V8" s="51" t="s">
        <v>53</v>
      </c>
      <c r="W8" s="50" t="s">
        <v>52</v>
      </c>
      <c r="X8" s="50" t="s">
        <v>63</v>
      </c>
      <c r="Y8" s="50" t="s">
        <v>64</v>
      </c>
      <c r="Z8" s="50" t="s">
        <v>65</v>
      </c>
      <c r="AA8" s="50" t="s">
        <v>54</v>
      </c>
      <c r="AB8" s="50" t="s">
        <v>55</v>
      </c>
      <c r="AC8" s="50" t="s">
        <v>56</v>
      </c>
      <c r="AD8" s="50" t="s">
        <v>57</v>
      </c>
      <c r="AE8" s="50" t="s">
        <v>58</v>
      </c>
      <c r="AF8" s="50" t="s">
        <v>59</v>
      </c>
      <c r="AG8" s="50" t="s">
        <v>60</v>
      </c>
      <c r="AH8" s="50" t="s">
        <v>61</v>
      </c>
      <c r="AI8" s="50" t="s">
        <v>62</v>
      </c>
      <c r="AJ8" s="60" t="s">
        <v>87</v>
      </c>
      <c r="AK8" s="61" t="s">
        <v>13</v>
      </c>
      <c r="AL8" s="62" t="s">
        <v>53</v>
      </c>
      <c r="AM8" s="61" t="s">
        <v>52</v>
      </c>
      <c r="AN8" s="61" t="s">
        <v>63</v>
      </c>
      <c r="AO8" s="61" t="s">
        <v>64</v>
      </c>
      <c r="AP8" s="61" t="s">
        <v>65</v>
      </c>
      <c r="AQ8" s="61" t="s">
        <v>54</v>
      </c>
      <c r="AR8" s="61" t="s">
        <v>55</v>
      </c>
      <c r="AS8" s="61" t="s">
        <v>56</v>
      </c>
      <c r="AT8" s="61" t="s">
        <v>57</v>
      </c>
      <c r="AU8" s="61" t="s">
        <v>58</v>
      </c>
      <c r="AV8" s="61" t="s">
        <v>59</v>
      </c>
      <c r="AW8" s="61" t="s">
        <v>60</v>
      </c>
      <c r="AX8" s="61" t="s">
        <v>61</v>
      </c>
      <c r="AY8" s="61" t="s">
        <v>62</v>
      </c>
    </row>
    <row r="9" spans="1:51">
      <c r="A9" s="25" t="s">
        <v>21</v>
      </c>
      <c r="B9" s="8">
        <v>10</v>
      </c>
      <c r="C9" s="8">
        <v>1</v>
      </c>
      <c r="D9" s="26">
        <v>458</v>
      </c>
      <c r="E9" s="8" t="s">
        <v>22</v>
      </c>
      <c r="F9" s="12" t="s">
        <v>121</v>
      </c>
      <c r="G9" s="44">
        <f ca="1">X9</f>
        <v>118878.538131964</v>
      </c>
      <c r="H9" s="44">
        <f t="shared" ref="H9:R11" ca="1" si="1">Y9</f>
        <v>122082.57882350402</v>
      </c>
      <c r="I9" s="44">
        <f t="shared" ca="1" si="1"/>
        <v>125379.80705400799</v>
      </c>
      <c r="J9" s="44">
        <f t="shared" ca="1" si="1"/>
        <v>128778.27606758401</v>
      </c>
      <c r="K9" s="44">
        <f t="shared" ca="1" si="1"/>
        <v>134465.01687127602</v>
      </c>
      <c r="L9" s="44">
        <f t="shared" ca="1" si="1"/>
        <v>140573.97775891604</v>
      </c>
      <c r="M9" s="44">
        <f t="shared" ca="1" si="1"/>
        <v>147177.63792747597</v>
      </c>
      <c r="N9" s="44">
        <f t="shared" ca="1" si="1"/>
        <v>150926.99829147203</v>
      </c>
      <c r="O9" s="44">
        <f t="shared" ca="1" si="1"/>
        <v>154786.80314609202</v>
      </c>
      <c r="P9" s="44">
        <f t="shared" ca="1" si="1"/>
        <v>158763.95527200002</v>
      </c>
      <c r="Q9" s="44">
        <f t="shared" ca="1" si="1"/>
        <v>162860.75559608403</v>
      </c>
      <c r="R9" s="44">
        <f t="shared" ca="1" si="1"/>
        <v>167177.29443797204</v>
      </c>
      <c r="T9" s="47" t="s">
        <v>88</v>
      </c>
      <c r="U9" s="47" t="str">
        <f>A9</f>
        <v>00630C</v>
      </c>
      <c r="V9" s="70" t="str">
        <f>F9</f>
        <v>Asst City Attorney-C</v>
      </c>
      <c r="W9" s="46">
        <v>1</v>
      </c>
      <c r="X9" s="57" cm="1">
        <f t="array" aca="1" ref="X9" ca="1">IF($T9="Y",VLOOKUP($U9,INDIRECT($U$3),X$7,0)*INDIRECT($T$2),VLOOKUP($U9,INDIRECT($U$3),X$7,0))</f>
        <v>118878.538131964</v>
      </c>
      <c r="Y9" s="57" cm="1">
        <f t="array" aca="1" ref="Y9" ca="1">IF($T9="Y",VLOOKUP($U9,INDIRECT($U$3),Y$7,0)*INDIRECT($T$2),VLOOKUP($U9,INDIRECT($U$3),Y$7,0))</f>
        <v>122082.57882350402</v>
      </c>
      <c r="Z9" s="57" cm="1">
        <f t="array" aca="1" ref="Z9" ca="1">IF($T9="Y",VLOOKUP($U9,INDIRECT($U$3),Z$7,0)*INDIRECT($T$2),VLOOKUP($U9,INDIRECT($U$3),Z$7,0))</f>
        <v>125379.80705400799</v>
      </c>
      <c r="AA9" s="57" cm="1">
        <f t="array" aca="1" ref="AA9" ca="1">IF($T9="Y",VLOOKUP($U9,INDIRECT($U$3),AA$7,0)*INDIRECT($T$2),VLOOKUP($U9,INDIRECT($U$3),AA$7,0))</f>
        <v>128778.27606758401</v>
      </c>
      <c r="AB9" s="57" cm="1">
        <f t="array" aca="1" ref="AB9" ca="1">IF($T9="Y",VLOOKUP($U9,INDIRECT($U$3),AB$7,0)*INDIRECT($T$2),VLOOKUP($U9,INDIRECT($U$3),AB$7,0))</f>
        <v>134465.01687127602</v>
      </c>
      <c r="AC9" s="57" cm="1">
        <f t="array" aca="1" ref="AC9" ca="1">IF($T9="Y",VLOOKUP($U9,INDIRECT($U$3),AC$7,0)*INDIRECT($T$2),VLOOKUP($U9,INDIRECT($U$3),AC$7,0))</f>
        <v>140573.97775891604</v>
      </c>
      <c r="AD9" s="57" cm="1">
        <f t="array" aca="1" ref="AD9" ca="1">IF($T9="Y",VLOOKUP($U9,INDIRECT($U$3),AD$7,0)*INDIRECT($T$2),VLOOKUP($U9,INDIRECT($U$3),AD$7,0))</f>
        <v>147177.63792747597</v>
      </c>
      <c r="AE9" s="57" cm="1">
        <f t="array" aca="1" ref="AE9" ca="1">IF($T9="Y",VLOOKUP($U9,INDIRECT($U$3),AE$7,0)*INDIRECT($T$2),VLOOKUP($U9,INDIRECT($U$3),AE$7,0))</f>
        <v>150926.99829147203</v>
      </c>
      <c r="AF9" s="57" cm="1">
        <f t="array" aca="1" ref="AF9" ca="1">IF($T9="Y",VLOOKUP($U9,INDIRECT($U$3),AF$7,0)*INDIRECT($T$2),VLOOKUP($U9,INDIRECT($U$3),AF$7,0))</f>
        <v>154786.80314609202</v>
      </c>
      <c r="AG9" s="57" cm="1">
        <f t="array" aca="1" ref="AG9" ca="1">IF($T9="Y",VLOOKUP($U9,INDIRECT($U$3),AG$7,0)*INDIRECT($T$2),VLOOKUP($U9,INDIRECT($U$3),AG$7,0))</f>
        <v>158763.95527200002</v>
      </c>
      <c r="AH9" s="57" cm="1">
        <f t="array" aca="1" ref="AH9" ca="1">IF($T9="Y",VLOOKUP($U9,INDIRECT($U$3),AH$7,0)*INDIRECT($T$2),VLOOKUP($U9,INDIRECT($U$3),AH$7,0))</f>
        <v>162860.75559608403</v>
      </c>
      <c r="AI9" s="57" cm="1">
        <f t="array" aca="1" ref="AI9" ca="1">IF($T9="Y",VLOOKUP($U9,INDIRECT($U$3),AI$7,0)*INDIRECT($T$2),VLOOKUP($U9,INDIRECT($U$3),AI$7,0))</f>
        <v>167177.29443797204</v>
      </c>
      <c r="AJ9" s="63" t="str">
        <f>T9</f>
        <v>Y</v>
      </c>
      <c r="AK9" s="58" t="str">
        <f t="shared" ref="AK9:AM11" si="2">U9</f>
        <v>00630C</v>
      </c>
      <c r="AL9" s="58" t="str">
        <f t="shared" si="2"/>
        <v>Asst City Attorney-C</v>
      </c>
      <c r="AM9" s="63">
        <f t="shared" si="2"/>
        <v>1</v>
      </c>
      <c r="AN9" s="64">
        <f ca="1">ROUNDUP(X9/2080,3)</f>
        <v>57.153999999999996</v>
      </c>
      <c r="AO9" s="64">
        <f t="shared" ref="AO9:AY11" ca="1" si="3">ROUNDUP(Y9/2080,3)</f>
        <v>58.693999999999996</v>
      </c>
      <c r="AP9" s="64">
        <f t="shared" ca="1" si="3"/>
        <v>60.278999999999996</v>
      </c>
      <c r="AQ9" s="64">
        <f t="shared" ca="1" si="3"/>
        <v>61.912999999999997</v>
      </c>
      <c r="AR9" s="64">
        <f t="shared" ca="1" si="3"/>
        <v>64.647000000000006</v>
      </c>
      <c r="AS9" s="64">
        <f t="shared" ca="1" si="3"/>
        <v>67.584000000000003</v>
      </c>
      <c r="AT9" s="64">
        <f t="shared" ca="1" si="3"/>
        <v>70.759</v>
      </c>
      <c r="AU9" s="64">
        <f t="shared" ca="1" si="3"/>
        <v>72.562000000000012</v>
      </c>
      <c r="AV9" s="64">
        <f t="shared" ca="1" si="3"/>
        <v>74.417000000000002</v>
      </c>
      <c r="AW9" s="64">
        <f t="shared" ca="1" si="3"/>
        <v>76.329000000000008</v>
      </c>
      <c r="AX9" s="64">
        <f t="shared" ca="1" si="3"/>
        <v>78.299000000000007</v>
      </c>
      <c r="AY9" s="64">
        <f t="shared" ca="1" si="3"/>
        <v>80.374000000000009</v>
      </c>
    </row>
    <row r="10" spans="1:51">
      <c r="A10" s="25" t="s">
        <v>25</v>
      </c>
      <c r="B10" s="26">
        <v>13</v>
      </c>
      <c r="C10" s="26">
        <v>2</v>
      </c>
      <c r="D10" s="26">
        <v>590</v>
      </c>
      <c r="E10" s="8" t="s">
        <v>22</v>
      </c>
      <c r="F10" s="12" t="s">
        <v>122</v>
      </c>
      <c r="G10" s="45"/>
      <c r="H10" s="45"/>
      <c r="I10" s="45"/>
      <c r="J10" s="44">
        <f t="shared" ca="1" si="1"/>
        <v>146972.85543444401</v>
      </c>
      <c r="K10" s="44">
        <f t="shared" ca="1" si="1"/>
        <v>153648.994799976</v>
      </c>
      <c r="L10" s="44">
        <f t="shared" ca="1" si="1"/>
        <v>160783.01861622004</v>
      </c>
      <c r="M10" s="44">
        <f t="shared" ca="1" si="1"/>
        <v>168377.22781006401</v>
      </c>
      <c r="N10" s="44">
        <f t="shared" ca="1" si="1"/>
        <v>176248.69869391204</v>
      </c>
      <c r="O10" s="44">
        <f t="shared" ca="1" si="1"/>
        <v>184074.15104000003</v>
      </c>
      <c r="P10" s="44"/>
      <c r="Q10" s="44"/>
      <c r="R10" s="44"/>
      <c r="T10" s="47" t="s">
        <v>88</v>
      </c>
      <c r="U10" s="47" t="str">
        <f>A10</f>
        <v>00650C</v>
      </c>
      <c r="V10" s="70" t="str">
        <f>F10</f>
        <v>Senior Asst City Attorney-C</v>
      </c>
      <c r="W10" s="46">
        <v>2</v>
      </c>
      <c r="X10" s="57"/>
      <c r="Y10" s="57"/>
      <c r="Z10" s="57"/>
      <c r="AA10" s="57" cm="1">
        <f t="array" aca="1" ref="AA10" ca="1">IF($T10="Y",VLOOKUP($U10,INDIRECT($U$3),AA$7,0)*INDIRECT($T$2),VLOOKUP($U10,INDIRECT($U$3),AA$7,0))</f>
        <v>146972.85543444401</v>
      </c>
      <c r="AB10" s="57" cm="1">
        <f t="array" aca="1" ref="AB10" ca="1">IF($T10="Y",VLOOKUP($U10,INDIRECT($U$3),AB$7,0)*INDIRECT($T$2),VLOOKUP($U10,INDIRECT($U$3),AB$7,0))</f>
        <v>153648.994799976</v>
      </c>
      <c r="AC10" s="57" cm="1">
        <f t="array" aca="1" ref="AC10" ca="1">IF($T10="Y",VLOOKUP($U10,INDIRECT($U$3),AC$7,0)*INDIRECT($T$2),VLOOKUP($U10,INDIRECT($U$3),AC$7,0))</f>
        <v>160783.01861622004</v>
      </c>
      <c r="AD10" s="57" cm="1">
        <f t="array" aca="1" ref="AD10" ca="1">IF($T10="Y",VLOOKUP($U10,INDIRECT($U$3),AD$7,0)*INDIRECT($T$2),VLOOKUP($U10,INDIRECT($U$3),AD$7,0))</f>
        <v>168377.22781006401</v>
      </c>
      <c r="AE10" s="57" cm="1">
        <f t="array" aca="1" ref="AE10" ca="1">IF($T10="Y",VLOOKUP($U10,INDIRECT($U$3),AE$7,0)*INDIRECT($T$2),VLOOKUP($U10,INDIRECT($U$3),AE$7,0))</f>
        <v>176248.69869391204</v>
      </c>
      <c r="AF10" s="57" cm="1">
        <f t="array" aca="1" ref="AF10" ca="1">IF($T10="Y",VLOOKUP($U10,INDIRECT($U$3),AF$7,0)*INDIRECT($T$2),VLOOKUP($U10,INDIRECT($U$3),AF$7,0))</f>
        <v>184074.15104000003</v>
      </c>
      <c r="AG10" s="57"/>
      <c r="AH10" s="57"/>
      <c r="AI10" s="57"/>
      <c r="AJ10" s="63" t="str">
        <f t="shared" ref="AJ10:AJ11" si="4">T10</f>
        <v>Y</v>
      </c>
      <c r="AK10" s="58" t="str">
        <f t="shared" si="2"/>
        <v>00650C</v>
      </c>
      <c r="AL10" s="58" t="str">
        <f t="shared" si="2"/>
        <v>Senior Asst City Attorney-C</v>
      </c>
      <c r="AM10" s="63">
        <f t="shared" si="2"/>
        <v>2</v>
      </c>
      <c r="AN10" s="64"/>
      <c r="AO10" s="64"/>
      <c r="AP10" s="64"/>
      <c r="AQ10" s="64">
        <f t="shared" ca="1" si="3"/>
        <v>70.661000000000001</v>
      </c>
      <c r="AR10" s="64">
        <f t="shared" ca="1" si="3"/>
        <v>73.87</v>
      </c>
      <c r="AS10" s="64">
        <f t="shared" ca="1" si="3"/>
        <v>77.300000000000011</v>
      </c>
      <c r="AT10" s="64">
        <f t="shared" ca="1" si="3"/>
        <v>80.951000000000008</v>
      </c>
      <c r="AU10" s="64">
        <f t="shared" ca="1" si="3"/>
        <v>84.734999999999999</v>
      </c>
      <c r="AV10" s="64">
        <f t="shared" ca="1" si="3"/>
        <v>88.498000000000005</v>
      </c>
      <c r="AW10" s="64"/>
      <c r="AX10" s="64"/>
      <c r="AY10" s="64"/>
    </row>
    <row r="11" spans="1:51">
      <c r="A11" s="25" t="s">
        <v>28</v>
      </c>
      <c r="B11" s="26">
        <v>14</v>
      </c>
      <c r="C11" s="26">
        <v>3</v>
      </c>
      <c r="D11" s="26">
        <v>648</v>
      </c>
      <c r="E11" s="8" t="s">
        <v>22</v>
      </c>
      <c r="F11" s="12" t="s">
        <v>123</v>
      </c>
      <c r="G11" s="45"/>
      <c r="H11" s="45"/>
      <c r="I11" s="45"/>
      <c r="J11" s="44">
        <f t="shared" ca="1" si="1"/>
        <v>154105.72878724401</v>
      </c>
      <c r="K11" s="44">
        <f t="shared" ca="1" si="1"/>
        <v>161128.15764942003</v>
      </c>
      <c r="L11" s="44">
        <f t="shared" ca="1" si="1"/>
        <v>168701.658501272</v>
      </c>
      <c r="M11" s="44">
        <f t="shared" ca="1" si="1"/>
        <v>176598.43958088802</v>
      </c>
      <c r="N11" s="44">
        <f t="shared" ca="1" si="1"/>
        <v>185136.02879881201</v>
      </c>
      <c r="O11" s="44">
        <f t="shared" ca="1" si="1"/>
        <v>193277.85859199998</v>
      </c>
      <c r="P11" s="44"/>
      <c r="Q11" s="44"/>
      <c r="R11" s="44"/>
      <c r="T11" s="47" t="s">
        <v>88</v>
      </c>
      <c r="U11" s="47" t="str">
        <f>A11</f>
        <v>00670C</v>
      </c>
      <c r="V11" s="70" t="str">
        <f>F11</f>
        <v>Lead Asst City Attorney-C</v>
      </c>
      <c r="W11" s="46">
        <v>3</v>
      </c>
      <c r="X11" s="57"/>
      <c r="Y11" s="57"/>
      <c r="Z11" s="57"/>
      <c r="AA11" s="57" cm="1">
        <f t="array" aca="1" ref="AA11" ca="1">IF($T11="Y",VLOOKUP($U11,INDIRECT($U$3),AA$7,0)*INDIRECT($T$2),VLOOKUP($U11,INDIRECT($U$3),AA$7,0))</f>
        <v>154105.72878724401</v>
      </c>
      <c r="AB11" s="57" cm="1">
        <f t="array" aca="1" ref="AB11" ca="1">IF($T11="Y",VLOOKUP($U11,INDIRECT($U$3),AB$7,0)*INDIRECT($T$2),VLOOKUP($U11,INDIRECT($U$3),AB$7,0))</f>
        <v>161128.15764942003</v>
      </c>
      <c r="AC11" s="57" cm="1">
        <f t="array" aca="1" ref="AC11" ca="1">IF($T11="Y",VLOOKUP($U11,INDIRECT($U$3),AC$7,0)*INDIRECT($T$2),VLOOKUP($U11,INDIRECT($U$3),AC$7,0))</f>
        <v>168701.658501272</v>
      </c>
      <c r="AD11" s="57" cm="1">
        <f t="array" aca="1" ref="AD11" ca="1">IF($T11="Y",VLOOKUP($U11,INDIRECT($U$3),AD$7,0)*INDIRECT($T$2),VLOOKUP($U11,INDIRECT($U$3),AD$7,0))</f>
        <v>176598.43958088802</v>
      </c>
      <c r="AE11" s="57" cm="1">
        <f t="array" aca="1" ref="AE11" ca="1">IF($T11="Y",VLOOKUP($U11,INDIRECT($U$3),AE$7,0)*INDIRECT($T$2),VLOOKUP($U11,INDIRECT($U$3),AE$7,0))</f>
        <v>185136.02879881201</v>
      </c>
      <c r="AF11" s="57" cm="1">
        <f t="array" aca="1" ref="AF11" ca="1">IF($T11="Y",VLOOKUP($U11,INDIRECT($U$3),AF$7,0)*INDIRECT($T$2),VLOOKUP($U11,INDIRECT($U$3),AF$7,0))</f>
        <v>193277.85859199998</v>
      </c>
      <c r="AG11" s="57"/>
      <c r="AH11" s="57"/>
      <c r="AI11" s="57"/>
      <c r="AJ11" s="63" t="str">
        <f t="shared" si="4"/>
        <v>Y</v>
      </c>
      <c r="AK11" s="58" t="str">
        <f t="shared" si="2"/>
        <v>00670C</v>
      </c>
      <c r="AL11" s="58" t="str">
        <f t="shared" si="2"/>
        <v>Lead Asst City Attorney-C</v>
      </c>
      <c r="AM11" s="63">
        <f t="shared" si="2"/>
        <v>3</v>
      </c>
      <c r="AN11" s="64"/>
      <c r="AO11" s="64"/>
      <c r="AP11" s="64"/>
      <c r="AQ11" s="64">
        <f t="shared" ca="1" si="3"/>
        <v>74.09</v>
      </c>
      <c r="AR11" s="64">
        <f t="shared" ca="1" si="3"/>
        <v>77.466000000000008</v>
      </c>
      <c r="AS11" s="64">
        <f t="shared" ca="1" si="3"/>
        <v>81.106999999999999</v>
      </c>
      <c r="AT11" s="64">
        <f t="shared" ca="1" si="3"/>
        <v>84.904000000000011</v>
      </c>
      <c r="AU11" s="64">
        <f t="shared" ca="1" si="3"/>
        <v>89.00800000000001</v>
      </c>
      <c r="AV11" s="64">
        <f ca="1">ROUNDUP(AF11/2080,3)</f>
        <v>92.923000000000002</v>
      </c>
      <c r="AW11" s="64"/>
      <c r="AX11" s="64"/>
      <c r="AY11" s="64"/>
    </row>
    <row r="12" spans="1:51">
      <c r="A12" s="25"/>
      <c r="B12" s="26"/>
      <c r="C12" s="26"/>
      <c r="D12" s="26"/>
      <c r="E12" s="8"/>
      <c r="J12" s="27"/>
      <c r="K12" s="27"/>
      <c r="L12" s="27"/>
      <c r="M12" s="27"/>
      <c r="N12" s="27"/>
      <c r="O12" s="27"/>
      <c r="P12" s="27"/>
      <c r="Q12" s="27"/>
      <c r="R12" s="8"/>
    </row>
    <row r="13" spans="1:51">
      <c r="A13" s="7" t="s">
        <v>142</v>
      </c>
      <c r="B13" s="4"/>
      <c r="C13" s="4"/>
      <c r="D13" s="4"/>
      <c r="F13" s="7"/>
      <c r="G13" s="7"/>
      <c r="H13" s="7"/>
      <c r="I13" s="7"/>
      <c r="J13" s="27"/>
      <c r="K13" s="27"/>
      <c r="L13" s="27"/>
      <c r="M13" s="18"/>
      <c r="N13" s="18"/>
    </row>
    <row r="14" spans="1:51" s="6" customFormat="1">
      <c r="A14" s="6" t="s">
        <v>150</v>
      </c>
      <c r="T14" s="4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</row>
    <row r="15" spans="1:51">
      <c r="A15" s="25"/>
      <c r="B15" s="26"/>
      <c r="C15" s="26"/>
      <c r="D15" s="26"/>
      <c r="E15" s="8"/>
      <c r="J15" s="27"/>
      <c r="K15" s="27"/>
      <c r="L15" s="27"/>
      <c r="M15" s="27"/>
      <c r="N15" s="27"/>
      <c r="O15" s="27"/>
      <c r="P15" s="27"/>
      <c r="Q15" s="27"/>
      <c r="R15" s="8"/>
    </row>
    <row r="16" spans="1:51">
      <c r="A16" s="7" t="s">
        <v>76</v>
      </c>
      <c r="B16" s="4"/>
      <c r="C16" s="4"/>
      <c r="D16" s="4"/>
      <c r="F16" s="7"/>
      <c r="G16" s="7"/>
      <c r="H16" s="7"/>
      <c r="I16" s="7"/>
      <c r="J16" s="18"/>
      <c r="K16" s="18"/>
      <c r="L16" s="18"/>
      <c r="M16" s="18"/>
      <c r="N16" s="18"/>
    </row>
    <row r="17" spans="1:40">
      <c r="A17" s="6" t="s">
        <v>131</v>
      </c>
      <c r="B17" s="8"/>
      <c r="C17" s="8"/>
      <c r="D17" s="8"/>
      <c r="F17" s="6"/>
      <c r="G17" s="6"/>
      <c r="H17" s="6"/>
      <c r="I17" s="6"/>
      <c r="J17" s="19"/>
      <c r="K17" s="19"/>
      <c r="L17" s="18"/>
      <c r="M17" s="18"/>
      <c r="N17" s="18"/>
      <c r="T17" s="55" t="s">
        <v>87</v>
      </c>
      <c r="U17" s="50" t="s">
        <v>66</v>
      </c>
      <c r="V17" s="54"/>
      <c r="W17" s="50"/>
      <c r="X17" s="50" t="s">
        <v>70</v>
      </c>
      <c r="AJ17" s="60" t="s">
        <v>87</v>
      </c>
      <c r="AK17" s="66" t="s">
        <v>66</v>
      </c>
      <c r="AL17" s="66"/>
      <c r="AM17" s="66"/>
      <c r="AN17" s="67" t="s">
        <v>70</v>
      </c>
    </row>
    <row r="18" spans="1:40">
      <c r="A18" s="6"/>
      <c r="B18" s="45">
        <f ca="1">X18</f>
        <v>642.72</v>
      </c>
      <c r="C18" s="6" t="str">
        <f>"annual longevity beginning at the "&amp;U18&amp;" year of service"</f>
        <v>annual longevity beginning at the 5th year of service</v>
      </c>
      <c r="D18" s="8"/>
      <c r="F18" s="6"/>
      <c r="G18" s="6"/>
      <c r="H18" s="6"/>
      <c r="I18" s="6"/>
      <c r="J18" s="19"/>
      <c r="K18" s="20"/>
      <c r="L18" s="18"/>
      <c r="M18" s="18"/>
      <c r="N18" s="18"/>
      <c r="T18" s="47" t="s">
        <v>88</v>
      </c>
      <c r="U18" s="47" t="s">
        <v>8</v>
      </c>
      <c r="V18" s="52"/>
      <c r="W18" s="47"/>
      <c r="X18" s="57" cm="1">
        <f t="array" aca="1" ref="X18" ca="1">IF(T18="Y",VLOOKUP(U18,INDIRECT($U$3),4,0)*INDIRECT($T$2),VLOOKUP(U18,INDIRECT($U$3),4,0))</f>
        <v>642.72</v>
      </c>
      <c r="AJ18" s="63" t="str">
        <f>T18</f>
        <v>Y</v>
      </c>
      <c r="AK18" s="58" t="str">
        <f t="shared" ref="AK18:AK21" si="5">U18</f>
        <v>5th</v>
      </c>
      <c r="AN18" s="64">
        <f ca="1">ROUNDUP(X18/2080,3)</f>
        <v>0.309</v>
      </c>
    </row>
    <row r="19" spans="1:40">
      <c r="A19" s="6"/>
      <c r="B19" s="45">
        <f t="shared" ref="B19:B21" ca="1" si="6">X19</f>
        <v>1178.32</v>
      </c>
      <c r="C19" s="6" t="str">
        <f t="shared" ref="C19:C21" si="7">"annual longevity beginning at the "&amp;U19&amp;" year of service"</f>
        <v>annual longevity beginning at the 10th year of service</v>
      </c>
      <c r="D19" s="8"/>
      <c r="F19" s="6"/>
      <c r="G19" s="6"/>
      <c r="H19" s="6"/>
      <c r="I19" s="6"/>
      <c r="J19" s="19"/>
      <c r="K19" s="20"/>
      <c r="L19" s="18"/>
      <c r="M19" s="18"/>
      <c r="N19" s="18"/>
      <c r="T19" s="47" t="s">
        <v>88</v>
      </c>
      <c r="U19" s="47" t="s">
        <v>67</v>
      </c>
      <c r="V19" s="52"/>
      <c r="W19" s="47"/>
      <c r="X19" s="57" cm="1">
        <f t="array" aca="1" ref="X19" ca="1">IF(T19="Y",VLOOKUP(U19,INDIRECT($U$3),4,0)*INDIRECT($T$2),VLOOKUP(U19,INDIRECT($U$3),4,0))</f>
        <v>1178.32</v>
      </c>
      <c r="AJ19" s="63" t="str">
        <f t="shared" ref="AJ19:AJ21" si="8">T19</f>
        <v>Y</v>
      </c>
      <c r="AK19" s="58" t="str">
        <f t="shared" si="5"/>
        <v>10th</v>
      </c>
      <c r="AN19" s="64">
        <f t="shared" ref="AN19" ca="1" si="9">ROUNDUP(X19/2080,3)</f>
        <v>0.56699999999999995</v>
      </c>
    </row>
    <row r="20" spans="1:40">
      <c r="A20" s="6"/>
      <c r="B20" s="45">
        <f t="shared" ca="1" si="6"/>
        <v>1392.56</v>
      </c>
      <c r="C20" s="6" t="str">
        <f t="shared" si="7"/>
        <v>annual longevity beginning at the 15th year of service</v>
      </c>
      <c r="D20" s="8"/>
      <c r="F20" s="6"/>
      <c r="G20" s="6"/>
      <c r="H20" s="6"/>
      <c r="I20" s="6"/>
      <c r="J20" s="8"/>
      <c r="K20" s="20"/>
      <c r="L20" s="8"/>
      <c r="M20" s="8"/>
      <c r="N20" s="8"/>
      <c r="T20" s="47" t="s">
        <v>88</v>
      </c>
      <c r="U20" s="47" t="s">
        <v>68</v>
      </c>
      <c r="V20" s="52"/>
      <c r="W20" s="47"/>
      <c r="X20" s="57" cm="1">
        <f t="array" aca="1" ref="X20" ca="1">IF(T20="Y",VLOOKUP(U20,INDIRECT($U$3),4,0)*INDIRECT($T$2),VLOOKUP(U20,INDIRECT($U$3),4,0))</f>
        <v>1392.56</v>
      </c>
      <c r="AJ20" s="63" t="str">
        <f t="shared" si="8"/>
        <v>Y</v>
      </c>
      <c r="AK20" s="58" t="str">
        <f t="shared" si="5"/>
        <v>15th</v>
      </c>
      <c r="AN20" s="64">
        <f ca="1">ROUNDUP(X20/2080,3)</f>
        <v>0.67</v>
      </c>
    </row>
    <row r="21" spans="1:40">
      <c r="A21" s="6"/>
      <c r="B21" s="45">
        <f t="shared" ca="1" si="6"/>
        <v>1606.8</v>
      </c>
      <c r="C21" s="6" t="str">
        <f t="shared" si="7"/>
        <v>annual longevity beginning at the 20th year of service</v>
      </c>
      <c r="D21" s="4"/>
      <c r="E21" s="7"/>
      <c r="F21" s="7"/>
      <c r="G21" s="7"/>
      <c r="H21" s="7"/>
      <c r="I21" s="7"/>
      <c r="J21" s="8"/>
      <c r="K21" s="9"/>
      <c r="L21" s="8"/>
      <c r="M21" s="8"/>
      <c r="N21" s="8"/>
      <c r="T21" s="47" t="s">
        <v>88</v>
      </c>
      <c r="U21" s="47" t="s">
        <v>69</v>
      </c>
      <c r="X21" s="57" cm="1">
        <f t="array" aca="1" ref="X21" ca="1">IF(T21="Y",VLOOKUP(U21,INDIRECT($U$3),4,0)*INDIRECT($T$2),VLOOKUP(U21,INDIRECT($U$3),4,0))</f>
        <v>1606.8</v>
      </c>
      <c r="AJ21" s="63" t="str">
        <f t="shared" si="8"/>
        <v>Y</v>
      </c>
      <c r="AK21" s="58" t="str">
        <f t="shared" si="5"/>
        <v>20th</v>
      </c>
      <c r="AN21" s="64">
        <f ca="1">ROUNDUP(X21/2080,3)</f>
        <v>0.77300000000000002</v>
      </c>
    </row>
    <row r="22" spans="1:40">
      <c r="A22" s="6"/>
      <c r="B22" s="4"/>
      <c r="C22" s="6"/>
      <c r="D22" s="4"/>
      <c r="E22" s="7"/>
      <c r="F22" s="7"/>
      <c r="G22" s="7"/>
      <c r="H22" s="7"/>
      <c r="I22" s="7"/>
      <c r="J22" s="8"/>
      <c r="K22" s="9"/>
      <c r="L22" s="8"/>
      <c r="M22" s="8"/>
      <c r="N22" s="8"/>
      <c r="U22" s="47"/>
      <c r="X22" s="57"/>
      <c r="AJ22" s="63"/>
      <c r="AN22" s="64"/>
    </row>
    <row r="23" spans="1:40">
      <c r="A23" s="7" t="s">
        <v>43</v>
      </c>
      <c r="B23" s="8"/>
      <c r="C23" s="8"/>
      <c r="E23" s="7"/>
      <c r="J23" s="4"/>
      <c r="K23" s="9"/>
      <c r="L23" s="8"/>
      <c r="M23" s="8"/>
      <c r="N23" s="8"/>
    </row>
    <row r="24" spans="1:40">
      <c r="A24" s="6" t="s">
        <v>132</v>
      </c>
      <c r="C24" s="8"/>
      <c r="D24" s="6"/>
      <c r="E24" s="7"/>
      <c r="J24" s="4"/>
      <c r="K24" s="9"/>
      <c r="L24" s="8"/>
      <c r="M24" s="8"/>
      <c r="N24" s="8"/>
    </row>
    <row r="25" spans="1:40">
      <c r="A25" s="6" t="s">
        <v>133</v>
      </c>
      <c r="B25" s="8"/>
      <c r="C25" s="8"/>
      <c r="D25" s="4"/>
      <c r="E25" s="7"/>
      <c r="F25" s="7"/>
      <c r="G25" s="7"/>
      <c r="H25" s="7"/>
      <c r="I25" s="7"/>
      <c r="J25" s="4"/>
      <c r="K25" s="9"/>
      <c r="L25" s="8"/>
      <c r="M25" s="8"/>
      <c r="N25" s="8"/>
    </row>
    <row r="26" spans="1:40">
      <c r="A26" s="6"/>
      <c r="B26" s="8"/>
      <c r="C26" s="8"/>
      <c r="D26" s="4"/>
      <c r="E26" s="7"/>
      <c r="F26" s="7"/>
      <c r="G26" s="7"/>
      <c r="H26" s="7"/>
      <c r="I26" s="7"/>
      <c r="J26" s="4"/>
      <c r="K26" s="9"/>
      <c r="L26" s="8"/>
      <c r="M26" s="8"/>
      <c r="N26" s="8"/>
    </row>
    <row r="27" spans="1:40">
      <c r="A27" s="6"/>
      <c r="R27" s="12" t="s">
        <v>129</v>
      </c>
    </row>
    <row r="28" spans="1:40">
      <c r="A28" s="4"/>
      <c r="B28" s="4"/>
      <c r="C28" s="4"/>
      <c r="D28" s="4"/>
      <c r="E28" s="7"/>
      <c r="F28" s="7"/>
      <c r="G28" s="7"/>
      <c r="H28" s="7"/>
      <c r="I28" s="7"/>
      <c r="J28" s="5"/>
      <c r="K28" s="4"/>
      <c r="L28" s="4"/>
      <c r="M28" s="4"/>
      <c r="N28" s="4"/>
      <c r="O28" s="4"/>
      <c r="P28" s="4"/>
      <c r="Q28" s="4"/>
      <c r="R28" s="4"/>
      <c r="S28" s="4"/>
      <c r="T28" s="36"/>
      <c r="U28" s="36"/>
      <c r="V28" s="36"/>
    </row>
    <row r="30" spans="1:40">
      <c r="A30" s="25"/>
      <c r="B30" s="8"/>
      <c r="C30" s="8"/>
      <c r="D30" s="26"/>
      <c r="E30" s="8"/>
      <c r="J30" s="19"/>
      <c r="K30" s="19"/>
      <c r="L30" s="19"/>
      <c r="M30" s="18"/>
      <c r="N30" s="18"/>
    </row>
    <row r="31" spans="1:40">
      <c r="A31" s="7"/>
      <c r="B31" s="4"/>
      <c r="C31" s="4"/>
      <c r="D31" s="4"/>
      <c r="F31" s="7"/>
      <c r="G31" s="7"/>
      <c r="H31" s="7"/>
      <c r="I31" s="7"/>
      <c r="J31" s="27"/>
      <c r="K31" s="27"/>
      <c r="L31" s="27"/>
      <c r="M31" s="18"/>
      <c r="N31" s="18"/>
    </row>
    <row r="32" spans="1:40">
      <c r="A32" s="7"/>
      <c r="B32" s="4"/>
      <c r="C32" s="4"/>
      <c r="D32" s="4"/>
      <c r="F32" s="7"/>
      <c r="G32" s="7"/>
      <c r="H32" s="7"/>
      <c r="I32" s="7"/>
      <c r="J32" s="27"/>
      <c r="K32" s="27"/>
      <c r="L32" s="27"/>
      <c r="M32" s="18"/>
      <c r="N32" s="18"/>
    </row>
    <row r="33" spans="1:51" s="6" customFormat="1">
      <c r="T33" s="4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</row>
    <row r="34" spans="1:51" s="6" customFormat="1">
      <c r="T34" s="4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</row>
    <row r="35" spans="1:51" s="6" customFormat="1">
      <c r="T35" s="4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</row>
    <row r="36" spans="1:51" s="6" customFormat="1">
      <c r="T36" s="4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</row>
    <row r="37" spans="1:51" s="6" customFormat="1">
      <c r="T37" s="4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</row>
    <row r="38" spans="1:51" s="6" customFormat="1">
      <c r="T38" s="4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</row>
    <row r="39" spans="1:51">
      <c r="A39" s="25"/>
      <c r="B39" s="26"/>
      <c r="C39" s="26"/>
      <c r="D39" s="26"/>
      <c r="E39" s="8"/>
      <c r="J39" s="27"/>
      <c r="K39" s="27"/>
      <c r="L39" s="27"/>
      <c r="M39" s="27"/>
      <c r="N39" s="27"/>
      <c r="O39" s="27"/>
      <c r="P39" s="27"/>
      <c r="Q39" s="27"/>
      <c r="R39" s="8"/>
    </row>
    <row r="40" spans="1:51">
      <c r="A40" s="25"/>
      <c r="B40" s="26"/>
      <c r="C40" s="26"/>
      <c r="D40" s="26"/>
      <c r="E40" s="8"/>
      <c r="J40" s="27"/>
      <c r="K40" s="27"/>
      <c r="L40" s="27"/>
      <c r="M40" s="27"/>
      <c r="N40" s="27"/>
      <c r="O40" s="27"/>
      <c r="P40" s="27"/>
      <c r="Q40" s="27"/>
      <c r="R40" s="8"/>
    </row>
    <row r="41" spans="1:51">
      <c r="A41" s="7"/>
      <c r="B41" s="4"/>
      <c r="C41" s="4"/>
      <c r="D41" s="4"/>
      <c r="F41" s="7"/>
      <c r="G41" s="7"/>
      <c r="H41" s="7"/>
      <c r="I41" s="7"/>
      <c r="J41" s="18"/>
      <c r="K41" s="18"/>
      <c r="L41" s="18"/>
      <c r="M41" s="18"/>
      <c r="N41" s="18"/>
    </row>
    <row r="42" spans="1:51" s="31" customFormat="1">
      <c r="A42" s="6"/>
      <c r="B42" s="8"/>
      <c r="C42" s="8"/>
      <c r="D42" s="8"/>
      <c r="E42" s="12"/>
      <c r="F42" s="6"/>
      <c r="G42" s="6"/>
      <c r="H42" s="6"/>
      <c r="I42" s="6"/>
      <c r="J42" s="19"/>
      <c r="K42" s="19"/>
      <c r="L42" s="18"/>
      <c r="M42" s="18"/>
      <c r="N42" s="18"/>
      <c r="O42" s="12"/>
      <c r="P42" s="12"/>
      <c r="Q42" s="12"/>
      <c r="R42" s="12"/>
      <c r="S42" s="12"/>
      <c r="T42" s="47"/>
      <c r="U42" s="38"/>
      <c r="V42" s="3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</row>
    <row r="43" spans="1:51" s="31" customFormat="1">
      <c r="A43" s="6"/>
      <c r="B43" s="8"/>
      <c r="C43" s="8"/>
      <c r="D43" s="8"/>
      <c r="E43" s="28"/>
      <c r="F43" s="6"/>
      <c r="G43" s="6"/>
      <c r="H43" s="6"/>
      <c r="I43" s="6"/>
      <c r="J43" s="19"/>
      <c r="K43" s="20"/>
      <c r="L43" s="18"/>
      <c r="M43" s="18"/>
      <c r="N43" s="18"/>
      <c r="O43" s="12"/>
      <c r="P43" s="12"/>
      <c r="Q43" s="12"/>
      <c r="R43" s="12"/>
      <c r="S43" s="12"/>
      <c r="T43" s="47"/>
      <c r="U43" s="38"/>
      <c r="V43" s="3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</row>
    <row r="44" spans="1:51" s="31" customFormat="1">
      <c r="A44" s="6"/>
      <c r="B44" s="8"/>
      <c r="C44" s="8"/>
      <c r="D44" s="8"/>
      <c r="E44" s="28"/>
      <c r="F44" s="6"/>
      <c r="G44" s="6"/>
      <c r="H44" s="6"/>
      <c r="I44" s="6"/>
      <c r="J44" s="19"/>
      <c r="K44" s="20"/>
      <c r="L44" s="18"/>
      <c r="M44" s="18"/>
      <c r="N44" s="18"/>
      <c r="O44" s="12"/>
      <c r="P44" s="12"/>
      <c r="Q44" s="12"/>
      <c r="R44" s="12"/>
      <c r="S44" s="12"/>
      <c r="T44" s="47"/>
      <c r="U44" s="38"/>
      <c r="V44" s="3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</row>
    <row r="45" spans="1:51" s="31" customFormat="1">
      <c r="A45" s="6"/>
      <c r="B45" s="8"/>
      <c r="C45" s="8"/>
      <c r="D45" s="8"/>
      <c r="E45" s="28"/>
      <c r="F45" s="6"/>
      <c r="G45" s="6"/>
      <c r="H45" s="6"/>
      <c r="I45" s="6"/>
      <c r="J45" s="8"/>
      <c r="K45" s="20"/>
      <c r="L45" s="8"/>
      <c r="M45" s="8"/>
      <c r="N45" s="8"/>
      <c r="O45" s="12"/>
      <c r="P45" s="12"/>
      <c r="Q45" s="12"/>
      <c r="R45" s="12"/>
      <c r="S45" s="12"/>
      <c r="T45" s="47"/>
      <c r="U45" s="38"/>
      <c r="V45" s="3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</row>
    <row r="46" spans="1:51" s="31" customFormat="1">
      <c r="A46" s="6"/>
      <c r="B46" s="4"/>
      <c r="C46" s="4"/>
      <c r="D46" s="4"/>
      <c r="E46" s="7"/>
      <c r="F46" s="7"/>
      <c r="G46" s="7"/>
      <c r="H46" s="7"/>
      <c r="I46" s="7"/>
      <c r="J46" s="8"/>
      <c r="K46" s="9"/>
      <c r="L46" s="8"/>
      <c r="M46" s="8"/>
      <c r="N46" s="8"/>
      <c r="O46" s="12"/>
      <c r="P46" s="12"/>
      <c r="Q46" s="12"/>
      <c r="R46" s="12"/>
      <c r="S46" s="12"/>
      <c r="T46" s="47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</row>
    <row r="47" spans="1:51" s="31" customFormat="1">
      <c r="A47" s="7"/>
      <c r="B47" s="8"/>
      <c r="C47" s="8"/>
      <c r="D47" s="4"/>
      <c r="E47" s="7"/>
      <c r="F47" s="6"/>
      <c r="G47" s="6"/>
      <c r="H47" s="6"/>
      <c r="I47" s="6"/>
      <c r="J47" s="4"/>
      <c r="K47" s="9"/>
      <c r="L47" s="8"/>
      <c r="M47" s="8"/>
      <c r="N47" s="8"/>
      <c r="O47" s="12"/>
      <c r="P47" s="12"/>
      <c r="Q47" s="12"/>
      <c r="R47" s="12"/>
      <c r="S47" s="12"/>
      <c r="T47" s="47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</row>
    <row r="48" spans="1:51" s="31" customFormat="1">
      <c r="A48" s="6"/>
      <c r="B48" s="8"/>
      <c r="C48" s="8"/>
      <c r="D48" s="4"/>
      <c r="E48" s="7"/>
      <c r="F48" s="6"/>
      <c r="G48" s="6"/>
      <c r="H48" s="6"/>
      <c r="I48" s="6"/>
      <c r="J48" s="4"/>
      <c r="K48" s="9"/>
      <c r="L48" s="8"/>
      <c r="M48" s="8"/>
      <c r="N48" s="8"/>
      <c r="O48" s="12"/>
      <c r="P48" s="12"/>
      <c r="Q48" s="12"/>
      <c r="R48" s="12"/>
      <c r="S48" s="12"/>
      <c r="T48" s="47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</row>
  </sheetData>
  <sheetProtection sheet="1" objects="1" scenarios="1"/>
  <pageMargins left="0.25" right="0.25" top="0.75" bottom="0.75" header="0.3" footer="0.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0B1A-8D1B-437D-8D7B-2F76A8B6D00F}">
  <dimension ref="A1:C2"/>
  <sheetViews>
    <sheetView workbookViewId="0">
      <selection activeCell="A3" sqref="A3"/>
    </sheetView>
  </sheetViews>
  <sheetFormatPr defaultRowHeight="15"/>
  <cols>
    <col min="1" max="1" width="9.7109375" bestFit="1" customWidth="1"/>
    <col min="2" max="2" width="13.140625" bestFit="1" customWidth="1"/>
    <col min="3" max="3" width="84.140625" bestFit="1" customWidth="1"/>
  </cols>
  <sheetData>
    <row r="1" spans="1:3">
      <c r="A1" s="30">
        <v>43804</v>
      </c>
      <c r="B1" t="s">
        <v>49</v>
      </c>
      <c r="C1" t="s">
        <v>50</v>
      </c>
    </row>
    <row r="2" spans="1:3">
      <c r="A2" s="30">
        <v>45299</v>
      </c>
      <c r="B2" t="s">
        <v>49</v>
      </c>
      <c r="C2" t="s"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6"/>
  <sheetViews>
    <sheetView workbookViewId="0">
      <selection activeCell="C24" sqref="C24:C26"/>
    </sheetView>
  </sheetViews>
  <sheetFormatPr defaultColWidth="8.7109375" defaultRowHeight="15"/>
  <cols>
    <col min="1" max="1" width="7.140625" style="12" customWidth="1"/>
    <col min="2" max="2" width="7.42578125" style="12" bestFit="1" customWidth="1"/>
    <col min="3" max="3" width="4" style="12" customWidth="1"/>
    <col min="4" max="4" width="23.85546875" style="12" customWidth="1"/>
    <col min="5" max="5" width="4.28515625" style="12" hidden="1" customWidth="1"/>
    <col min="6" max="6" width="3" style="12" bestFit="1" customWidth="1"/>
    <col min="7" max="7" width="2.28515625" style="12" bestFit="1" customWidth="1"/>
    <col min="8" max="16" width="9.5703125" style="12" customWidth="1"/>
    <col min="17" max="16384" width="8.7109375" style="12"/>
  </cols>
  <sheetData>
    <row r="1" spans="1:25">
      <c r="A1" s="7" t="s">
        <v>0</v>
      </c>
      <c r="W1" s="21"/>
      <c r="X1" s="21"/>
      <c r="Y1" s="21"/>
    </row>
    <row r="2" spans="1:25">
      <c r="A2" s="7" t="s">
        <v>47</v>
      </c>
      <c r="J2" s="22">
        <v>2165</v>
      </c>
      <c r="W2" s="23"/>
      <c r="X2" s="24"/>
      <c r="Y2" s="22"/>
    </row>
    <row r="3" spans="1:25">
      <c r="A3" s="7"/>
      <c r="B3" s="12" t="s">
        <v>2</v>
      </c>
    </row>
    <row r="5" spans="1:25">
      <c r="A5" s="4" t="s">
        <v>3</v>
      </c>
      <c r="B5" s="7"/>
      <c r="C5" s="8"/>
      <c r="D5" s="7"/>
      <c r="E5" s="4"/>
      <c r="F5" s="4"/>
      <c r="G5" s="4"/>
      <c r="H5" s="5" t="s">
        <v>4</v>
      </c>
      <c r="I5" s="4" t="s">
        <v>5</v>
      </c>
      <c r="J5" s="4" t="s">
        <v>6</v>
      </c>
      <c r="K5" s="4" t="s">
        <v>7</v>
      </c>
      <c r="L5" s="4" t="s">
        <v>8</v>
      </c>
      <c r="M5" s="4" t="s">
        <v>9</v>
      </c>
      <c r="N5" s="4" t="s">
        <v>10</v>
      </c>
      <c r="O5" s="4" t="s">
        <v>11</v>
      </c>
      <c r="P5" s="4" t="s">
        <v>12</v>
      </c>
      <c r="Q5" s="4"/>
      <c r="R5" s="4"/>
    </row>
    <row r="6" spans="1:25">
      <c r="A6" s="4" t="s">
        <v>13</v>
      </c>
      <c r="B6" s="4" t="s">
        <v>14</v>
      </c>
      <c r="C6" s="4" t="s">
        <v>15</v>
      </c>
      <c r="D6" s="7" t="s">
        <v>16</v>
      </c>
      <c r="E6" s="4" t="s">
        <v>17</v>
      </c>
      <c r="F6" s="4" t="s">
        <v>18</v>
      </c>
      <c r="G6" s="4" t="s">
        <v>19</v>
      </c>
      <c r="H6" s="5" t="s">
        <v>20</v>
      </c>
      <c r="I6" s="5" t="s">
        <v>20</v>
      </c>
      <c r="J6" s="5" t="s">
        <v>20</v>
      </c>
      <c r="K6" s="5" t="s">
        <v>20</v>
      </c>
      <c r="L6" s="5" t="s">
        <v>20</v>
      </c>
      <c r="M6" s="5" t="s">
        <v>20</v>
      </c>
      <c r="N6" s="5" t="s">
        <v>20</v>
      </c>
      <c r="O6" s="5" t="s">
        <v>20</v>
      </c>
      <c r="P6" s="5" t="s">
        <v>20</v>
      </c>
      <c r="Q6" s="5"/>
      <c r="R6" s="5"/>
    </row>
    <row r="7" spans="1:25">
      <c r="A7" s="25" t="s">
        <v>21</v>
      </c>
      <c r="B7" s="8" t="s">
        <v>22</v>
      </c>
      <c r="C7" s="8">
        <v>1</v>
      </c>
      <c r="D7" s="12" t="s">
        <v>23</v>
      </c>
      <c r="E7" s="26">
        <v>410</v>
      </c>
      <c r="F7" s="8">
        <v>9</v>
      </c>
      <c r="G7" s="8" t="s">
        <v>24</v>
      </c>
      <c r="H7" s="27">
        <f>ROUND('January &amp; July 2017'!H38+'January 2018'!$J$2,0)</f>
        <v>83111</v>
      </c>
      <c r="I7" s="27">
        <f>ROUND('January &amp; July 2017'!I38+'January 2018'!$J$2,0)</f>
        <v>86903</v>
      </c>
      <c r="J7" s="27">
        <f>ROUND('January &amp; July 2017'!J38+'January 2018'!$J$2,0)</f>
        <v>90977</v>
      </c>
      <c r="K7" s="27">
        <f>ROUND('January &amp; July 2017'!K38+'January 2018'!$J$2,0)</f>
        <v>95380</v>
      </c>
      <c r="L7" s="27">
        <f>ROUND('January &amp; July 2017'!L38+'January 2018'!$J$2,0)</f>
        <v>97880</v>
      </c>
      <c r="M7" s="27">
        <f>ROUND('January &amp; July 2017'!M38+'January 2018'!$J$2,0)</f>
        <v>100454</v>
      </c>
      <c r="N7" s="27">
        <f>ROUND('January &amp; July 2017'!N38+'January 2018'!$J$2,0)</f>
        <v>103106</v>
      </c>
      <c r="O7" s="27">
        <f>ROUND('January &amp; July 2017'!O38+'January 2018'!$J$2,0)</f>
        <v>105838</v>
      </c>
      <c r="P7" s="27">
        <f>ROUND('January &amp; July 2017'!P38+'January 2018'!$J$2,0)</f>
        <v>108716</v>
      </c>
    </row>
    <row r="8" spans="1:25">
      <c r="A8" s="25" t="s">
        <v>25</v>
      </c>
      <c r="B8" s="8" t="s">
        <v>22</v>
      </c>
      <c r="C8" s="8">
        <v>1</v>
      </c>
      <c r="D8" s="12" t="s">
        <v>26</v>
      </c>
      <c r="E8" s="26">
        <v>543</v>
      </c>
      <c r="F8" s="26">
        <v>12</v>
      </c>
      <c r="G8" s="8" t="s">
        <v>24</v>
      </c>
      <c r="H8" s="27">
        <f>ROUND('January &amp; July 2017'!H39+'January 2018'!$J$2,0)</f>
        <v>98117</v>
      </c>
      <c r="I8" s="27">
        <f>ROUND('January &amp; July 2017'!I39+'January 2018'!$J$2,0)</f>
        <v>102699</v>
      </c>
      <c r="J8" s="27">
        <f>ROUND('January &amp; July 2017'!J39+'January 2018'!$J$2,0)</f>
        <v>107596</v>
      </c>
      <c r="K8" s="27">
        <f>ROUND('January &amp; July 2017'!K39+'January 2018'!$J$2,0)</f>
        <v>112808</v>
      </c>
      <c r="L8" s="27">
        <f>ROUND('January &amp; July 2017'!L39+'January 2018'!$J$2,0)</f>
        <v>118211</v>
      </c>
      <c r="M8" s="27">
        <f>ROUND('January &amp; July 2017'!M39+'January 2018'!$J$2,0)</f>
        <v>123582</v>
      </c>
      <c r="N8" s="27" t="s">
        <v>27</v>
      </c>
      <c r="O8" s="27" t="s">
        <v>27</v>
      </c>
      <c r="P8" s="27" t="s">
        <v>27</v>
      </c>
    </row>
    <row r="9" spans="1:25">
      <c r="A9" s="25" t="s">
        <v>28</v>
      </c>
      <c r="B9" s="8" t="s">
        <v>22</v>
      </c>
      <c r="C9" s="8">
        <v>1</v>
      </c>
      <c r="D9" s="12" t="s">
        <v>29</v>
      </c>
      <c r="E9" s="26">
        <v>593</v>
      </c>
      <c r="F9" s="26">
        <v>13</v>
      </c>
      <c r="G9" s="8" t="s">
        <v>24</v>
      </c>
      <c r="H9" s="27">
        <f>ROUND('January &amp; July 2017'!H40+'January 2018'!$J$2,0)</f>
        <v>103299</v>
      </c>
      <c r="I9" s="27">
        <f>ROUND('January &amp; July 2017'!I40+'January 2018'!$J$2,0)</f>
        <v>108132</v>
      </c>
      <c r="J9" s="27">
        <f>ROUND('January &amp; July 2017'!J40+'January 2018'!$J$2,0)</f>
        <v>113344</v>
      </c>
      <c r="K9" s="27">
        <f>ROUND('January &amp; July 2017'!K40+'January 2018'!$J$2,0)</f>
        <v>118779</v>
      </c>
      <c r="L9" s="27">
        <f>ROUND('January &amp; July 2017'!L40+'January 2018'!$J$2,0)</f>
        <v>124655</v>
      </c>
      <c r="M9" s="27">
        <f>ROUND('January &amp; July 2017'!M40+'January 2018'!$J$2,0)</f>
        <v>130258</v>
      </c>
      <c r="N9" s="27" t="s">
        <v>27</v>
      </c>
      <c r="O9" s="27" t="s">
        <v>27</v>
      </c>
      <c r="P9" s="8" t="s">
        <v>27</v>
      </c>
    </row>
    <row r="10" spans="1:25">
      <c r="A10" s="25"/>
      <c r="B10" s="8"/>
      <c r="C10" s="8"/>
      <c r="E10" s="26"/>
      <c r="F10" s="26"/>
      <c r="G10" s="8"/>
      <c r="H10" s="27"/>
      <c r="I10" s="27"/>
      <c r="J10" s="27"/>
      <c r="K10" s="27"/>
      <c r="L10" s="27"/>
      <c r="M10" s="27"/>
      <c r="N10" s="27"/>
      <c r="O10" s="27"/>
      <c r="P10" s="8"/>
    </row>
    <row r="11" spans="1:25" ht="30">
      <c r="A11" s="25" t="s">
        <v>21</v>
      </c>
      <c r="B11" s="8" t="s">
        <v>22</v>
      </c>
      <c r="C11" s="8">
        <v>1</v>
      </c>
      <c r="D11" s="12" t="s">
        <v>23</v>
      </c>
      <c r="E11" s="26">
        <v>410</v>
      </c>
      <c r="F11" s="8">
        <v>9</v>
      </c>
      <c r="G11" s="8" t="s">
        <v>24</v>
      </c>
      <c r="H11" s="17" t="s">
        <v>30</v>
      </c>
      <c r="I11" s="17" t="s">
        <v>31</v>
      </c>
      <c r="J11" s="17" t="s">
        <v>32</v>
      </c>
      <c r="K11" s="18"/>
      <c r="L11" s="18"/>
    </row>
    <row r="12" spans="1:25">
      <c r="A12" s="7"/>
      <c r="C12" s="4"/>
      <c r="D12" s="7"/>
      <c r="E12" s="4"/>
      <c r="F12" s="4"/>
      <c r="G12" s="4"/>
      <c r="H12" s="27">
        <f>ROUND('January &amp; July 2017'!H43+'January 2018'!$J$2,0)</f>
        <v>76510</v>
      </c>
      <c r="I12" s="27">
        <f>ROUND('January &amp; July 2017'!I43+'January 2018'!$J$2,0)</f>
        <v>78646</v>
      </c>
      <c r="J12" s="27">
        <f>ROUND('January &amp; July 2017'!J43+'January 2018'!$J$2,0)</f>
        <v>80845</v>
      </c>
      <c r="K12" s="18"/>
      <c r="L12" s="18"/>
    </row>
    <row r="13" spans="1:25">
      <c r="A13" s="7"/>
      <c r="C13" s="4"/>
      <c r="D13" s="7"/>
      <c r="E13" s="4"/>
      <c r="F13" s="4"/>
      <c r="G13" s="4"/>
      <c r="H13" s="27"/>
      <c r="I13" s="27"/>
      <c r="J13" s="27"/>
      <c r="K13" s="18"/>
      <c r="L13" s="18"/>
    </row>
    <row r="14" spans="1:25" s="6" customFormat="1">
      <c r="A14" s="6" t="s">
        <v>33</v>
      </c>
    </row>
    <row r="15" spans="1:25" s="6" customFormat="1">
      <c r="A15" s="6" t="s">
        <v>34</v>
      </c>
    </row>
    <row r="16" spans="1:25" s="6" customFormat="1">
      <c r="A16" s="6" t="s">
        <v>35</v>
      </c>
    </row>
    <row r="17" spans="1:18" s="6" customFormat="1"/>
    <row r="18" spans="1:18" s="6" customFormat="1">
      <c r="A18" s="6" t="s">
        <v>36</v>
      </c>
    </row>
    <row r="19" spans="1:18" s="6" customFormat="1">
      <c r="A19" s="6" t="s">
        <v>37</v>
      </c>
    </row>
    <row r="20" spans="1:18">
      <c r="A20" s="25"/>
      <c r="B20" s="8"/>
      <c r="C20" s="8"/>
      <c r="E20" s="26"/>
      <c r="F20" s="26"/>
      <c r="G20" s="8"/>
      <c r="H20" s="27"/>
      <c r="I20" s="27"/>
      <c r="J20" s="27"/>
      <c r="K20" s="27"/>
      <c r="L20" s="27"/>
      <c r="M20" s="27"/>
      <c r="N20" s="27"/>
      <c r="O20" s="27"/>
      <c r="P20" s="8"/>
    </row>
    <row r="21" spans="1:18">
      <c r="A21" s="25"/>
      <c r="B21" s="8"/>
      <c r="C21" s="8"/>
      <c r="E21" s="26"/>
      <c r="F21" s="26"/>
      <c r="G21" s="8"/>
      <c r="H21" s="27"/>
      <c r="I21" s="27"/>
      <c r="J21" s="27"/>
      <c r="K21" s="27"/>
      <c r="L21" s="27"/>
      <c r="M21" s="27"/>
      <c r="N21" s="27"/>
      <c r="O21" s="27"/>
      <c r="P21" s="8"/>
    </row>
    <row r="22" spans="1:18">
      <c r="A22" s="7" t="s">
        <v>38</v>
      </c>
      <c r="C22" s="4"/>
      <c r="D22" s="7"/>
      <c r="E22" s="4"/>
      <c r="F22" s="4"/>
      <c r="G22" s="4"/>
      <c r="H22" s="18"/>
      <c r="I22" s="18"/>
      <c r="J22" s="18"/>
      <c r="K22" s="18"/>
      <c r="L22" s="18"/>
    </row>
    <row r="23" spans="1:18">
      <c r="A23" s="6" t="s">
        <v>39</v>
      </c>
      <c r="C23" s="8"/>
      <c r="D23" s="6"/>
      <c r="E23" s="8"/>
      <c r="F23" s="8"/>
      <c r="G23" s="8"/>
      <c r="H23" s="19"/>
      <c r="I23" s="19"/>
      <c r="J23" s="18"/>
      <c r="K23" s="18"/>
      <c r="L23" s="18"/>
      <c r="R23" s="15"/>
    </row>
    <row r="24" spans="1:18">
      <c r="A24" s="6"/>
      <c r="B24" s="28">
        <f>'January &amp; July 2017'!B55*1.02</f>
        <v>654.06143517171552</v>
      </c>
      <c r="C24" s="6" t="s">
        <v>40</v>
      </c>
      <c r="D24" s="6"/>
      <c r="E24" s="8"/>
      <c r="F24" s="8"/>
      <c r="G24" s="8"/>
      <c r="H24" s="19"/>
      <c r="I24" s="20"/>
      <c r="J24" s="18"/>
      <c r="K24" s="18"/>
      <c r="L24" s="18"/>
      <c r="R24" s="15"/>
    </row>
    <row r="25" spans="1:18">
      <c r="A25" s="6"/>
      <c r="B25" s="28">
        <f>'January &amp; July 2017'!B56*1.02</f>
        <v>784.13744291693456</v>
      </c>
      <c r="C25" s="6" t="s">
        <v>41</v>
      </c>
      <c r="D25" s="6"/>
      <c r="E25" s="8"/>
      <c r="F25" s="8"/>
      <c r="G25" s="8"/>
      <c r="H25" s="19"/>
      <c r="I25" s="20"/>
      <c r="J25" s="18"/>
      <c r="K25" s="18"/>
      <c r="L25" s="18"/>
      <c r="R25" s="15"/>
    </row>
    <row r="26" spans="1:18">
      <c r="A26" s="6"/>
      <c r="B26" s="28">
        <f>'January &amp; July 2017'!B57*1.02</f>
        <v>915.44058281069374</v>
      </c>
      <c r="C26" s="6" t="s">
        <v>42</v>
      </c>
      <c r="D26" s="6"/>
      <c r="E26" s="8"/>
      <c r="F26" s="8"/>
      <c r="G26" s="8"/>
      <c r="H26" s="8"/>
      <c r="I26" s="20"/>
      <c r="J26" s="8"/>
      <c r="K26" s="8"/>
      <c r="L26" s="8"/>
      <c r="R26" s="15"/>
    </row>
    <row r="27" spans="1:18">
      <c r="A27" s="6"/>
      <c r="B27" s="7"/>
      <c r="C27" s="8"/>
      <c r="D27" s="7"/>
      <c r="E27" s="4"/>
      <c r="F27" s="4"/>
      <c r="G27" s="4"/>
      <c r="H27" s="8"/>
      <c r="I27" s="9"/>
      <c r="J27" s="8"/>
      <c r="K27" s="8"/>
      <c r="L27" s="8"/>
    </row>
    <row r="28" spans="1:18">
      <c r="A28" s="7" t="s">
        <v>43</v>
      </c>
      <c r="B28" s="7"/>
      <c r="C28" s="4"/>
      <c r="D28" s="6" t="s">
        <v>44</v>
      </c>
      <c r="E28" s="4"/>
      <c r="F28" s="8"/>
      <c r="G28" s="8"/>
      <c r="H28" s="4"/>
      <c r="I28" s="9"/>
      <c r="J28" s="8"/>
      <c r="K28" s="8"/>
      <c r="L28" s="8"/>
    </row>
    <row r="29" spans="1:18">
      <c r="A29" s="6"/>
      <c r="B29" s="7"/>
      <c r="C29" s="4"/>
      <c r="D29" s="6" t="s">
        <v>45</v>
      </c>
      <c r="E29" s="4"/>
      <c r="F29" s="8"/>
      <c r="G29" s="8"/>
      <c r="H29" s="4"/>
      <c r="I29" s="9"/>
      <c r="J29" s="8"/>
      <c r="K29" s="8"/>
      <c r="L29" s="8"/>
    </row>
    <row r="30" spans="1:18">
      <c r="A30" s="6"/>
      <c r="B30" s="7"/>
      <c r="C30" s="4"/>
      <c r="D30" s="7"/>
      <c r="E30" s="4"/>
      <c r="F30" s="8"/>
      <c r="G30" s="8"/>
      <c r="H30" s="4"/>
      <c r="I30" s="9"/>
      <c r="J30" s="8"/>
      <c r="K30" s="8"/>
      <c r="L30" s="8"/>
    </row>
    <row r="31" spans="1:18">
      <c r="A31" s="6"/>
      <c r="B31" s="7"/>
      <c r="C31" s="4"/>
      <c r="D31" s="7"/>
      <c r="E31" s="4"/>
      <c r="F31" s="8"/>
      <c r="G31" s="8"/>
      <c r="H31" s="4"/>
      <c r="I31" s="9"/>
      <c r="J31" s="8"/>
      <c r="K31" s="8"/>
      <c r="L31" s="8"/>
    </row>
    <row r="32" spans="1:18" ht="6.75" customHeight="1">
      <c r="A32" s="7"/>
    </row>
    <row r="33" spans="1:18">
      <c r="J33" s="29"/>
      <c r="K33" s="29"/>
      <c r="L33" s="29"/>
    </row>
    <row r="34" spans="1:18">
      <c r="A34" s="7"/>
      <c r="J34" s="27"/>
      <c r="K34" s="8"/>
    </row>
    <row r="35" spans="1:18">
      <c r="A35" s="7"/>
    </row>
    <row r="36" spans="1:18">
      <c r="A36" s="4"/>
      <c r="B36" s="7"/>
      <c r="C36" s="8"/>
      <c r="D36" s="7"/>
      <c r="E36" s="4"/>
      <c r="F36" s="4"/>
      <c r="G36" s="4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</row>
    <row r="38" spans="1:18">
      <c r="A38" s="25"/>
      <c r="B38" s="8"/>
      <c r="C38" s="8"/>
      <c r="E38" s="26"/>
      <c r="F38" s="8"/>
      <c r="G38" s="8"/>
      <c r="H38" s="19"/>
      <c r="I38" s="19"/>
      <c r="J38" s="19"/>
      <c r="K38" s="18"/>
      <c r="L38" s="18"/>
    </row>
    <row r="39" spans="1:18">
      <c r="A39" s="7"/>
      <c r="C39" s="4"/>
      <c r="D39" s="7"/>
      <c r="E39" s="4"/>
      <c r="F39" s="4"/>
      <c r="G39" s="4"/>
      <c r="H39" s="27"/>
      <c r="I39" s="27"/>
      <c r="J39" s="27"/>
      <c r="K39" s="18"/>
      <c r="L39" s="18"/>
    </row>
    <row r="40" spans="1:18">
      <c r="A40" s="7"/>
      <c r="C40" s="4"/>
      <c r="D40" s="7"/>
      <c r="E40" s="4"/>
      <c r="F40" s="4"/>
      <c r="G40" s="4"/>
      <c r="H40" s="27"/>
      <c r="I40" s="27"/>
      <c r="J40" s="27"/>
      <c r="K40" s="18"/>
      <c r="L40" s="18"/>
    </row>
    <row r="41" spans="1:18" s="6" customFormat="1"/>
    <row r="42" spans="1:18" s="6" customFormat="1"/>
    <row r="43" spans="1:18" s="6" customFormat="1"/>
    <row r="44" spans="1:18" s="6" customFormat="1"/>
    <row r="45" spans="1:18" s="6" customFormat="1"/>
    <row r="46" spans="1:18" s="6" customFormat="1"/>
    <row r="47" spans="1:18">
      <c r="A47" s="25"/>
      <c r="B47" s="8"/>
      <c r="C47" s="8"/>
      <c r="E47" s="26"/>
      <c r="F47" s="26"/>
      <c r="G47" s="8"/>
      <c r="H47" s="27"/>
      <c r="I47" s="27"/>
      <c r="J47" s="27"/>
      <c r="K47" s="27"/>
      <c r="L47" s="27"/>
      <c r="M47" s="27"/>
      <c r="N47" s="27"/>
      <c r="O47" s="27"/>
      <c r="P47" s="8"/>
    </row>
    <row r="48" spans="1:18">
      <c r="A48" s="25"/>
      <c r="B48" s="8"/>
      <c r="C48" s="8"/>
      <c r="E48" s="26"/>
      <c r="F48" s="26"/>
      <c r="G48" s="8"/>
      <c r="H48" s="27"/>
      <c r="I48" s="27"/>
      <c r="J48" s="27"/>
      <c r="K48" s="27"/>
      <c r="L48" s="27"/>
      <c r="M48" s="27"/>
      <c r="N48" s="27"/>
      <c r="O48" s="27"/>
      <c r="P48" s="8"/>
    </row>
    <row r="49" spans="1:18">
      <c r="A49" s="7"/>
      <c r="C49" s="4"/>
      <c r="D49" s="7"/>
      <c r="E49" s="4"/>
      <c r="F49" s="4"/>
      <c r="G49" s="4"/>
      <c r="H49" s="18"/>
      <c r="I49" s="18"/>
      <c r="J49" s="18"/>
      <c r="K49" s="18"/>
      <c r="L49" s="18"/>
    </row>
    <row r="50" spans="1:18">
      <c r="A50" s="6"/>
      <c r="C50" s="8"/>
      <c r="D50" s="6"/>
      <c r="E50" s="8"/>
      <c r="F50" s="8"/>
      <c r="G50" s="8"/>
      <c r="H50" s="19"/>
      <c r="I50" s="19"/>
      <c r="J50" s="18"/>
      <c r="K50" s="18"/>
      <c r="L50" s="18"/>
      <c r="R50" s="15"/>
    </row>
    <row r="51" spans="1:18">
      <c r="A51" s="6"/>
      <c r="B51" s="28"/>
      <c r="C51" s="6"/>
      <c r="D51" s="6"/>
      <c r="E51" s="8"/>
      <c r="F51" s="8"/>
      <c r="G51" s="8"/>
      <c r="H51" s="19"/>
      <c r="I51" s="20"/>
      <c r="J51" s="18"/>
      <c r="K51" s="18"/>
      <c r="L51" s="18"/>
      <c r="R51" s="15"/>
    </row>
    <row r="52" spans="1:18">
      <c r="A52" s="6"/>
      <c r="B52" s="28"/>
      <c r="C52" s="6"/>
      <c r="D52" s="6"/>
      <c r="E52" s="8"/>
      <c r="F52" s="8"/>
      <c r="G52" s="8"/>
      <c r="H52" s="19"/>
      <c r="I52" s="20"/>
      <c r="J52" s="18"/>
      <c r="K52" s="18"/>
      <c r="L52" s="18"/>
      <c r="R52" s="15"/>
    </row>
    <row r="53" spans="1:18">
      <c r="A53" s="6"/>
      <c r="B53" s="28"/>
      <c r="C53" s="6"/>
      <c r="D53" s="6"/>
      <c r="E53" s="8"/>
      <c r="F53" s="8"/>
      <c r="G53" s="8"/>
      <c r="H53" s="8"/>
      <c r="I53" s="20"/>
      <c r="J53" s="8"/>
      <c r="K53" s="8"/>
      <c r="L53" s="8"/>
      <c r="R53" s="15"/>
    </row>
    <row r="54" spans="1:18">
      <c r="A54" s="6"/>
      <c r="B54" s="7"/>
      <c r="C54" s="8"/>
      <c r="D54" s="7"/>
      <c r="E54" s="4"/>
      <c r="F54" s="4"/>
      <c r="G54" s="4"/>
      <c r="H54" s="8"/>
      <c r="I54" s="9"/>
      <c r="J54" s="8"/>
      <c r="K54" s="8"/>
      <c r="L54" s="8"/>
    </row>
    <row r="55" spans="1:18">
      <c r="A55" s="7"/>
      <c r="B55" s="7"/>
      <c r="C55" s="4"/>
      <c r="D55" s="6"/>
      <c r="E55" s="4"/>
      <c r="F55" s="8"/>
      <c r="G55" s="8"/>
      <c r="H55" s="4"/>
      <c r="I55" s="9"/>
      <c r="J55" s="8"/>
      <c r="K55" s="8"/>
      <c r="L55" s="8"/>
    </row>
    <row r="56" spans="1:18">
      <c r="A56" s="6"/>
      <c r="B56" s="7"/>
      <c r="C56" s="4"/>
      <c r="D56" s="6"/>
      <c r="E56" s="4"/>
      <c r="F56" s="8"/>
      <c r="G56" s="8"/>
      <c r="H56" s="4"/>
      <c r="I56" s="9"/>
      <c r="J56" s="8"/>
      <c r="K56" s="8"/>
      <c r="L56" s="8"/>
    </row>
  </sheetData>
  <pageMargins left="0.25" right="0.25" top="0.75" bottom="0.75" header="0.3" footer="0.3"/>
  <pageSetup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3"/>
  <sheetViews>
    <sheetView showGridLines="0" workbookViewId="0">
      <selection activeCell="G13" sqref="G13"/>
    </sheetView>
  </sheetViews>
  <sheetFormatPr defaultColWidth="8.7109375" defaultRowHeight="15"/>
  <cols>
    <col min="1" max="1" width="7.140625" style="12" customWidth="1"/>
    <col min="2" max="2" width="7.5703125" style="12" bestFit="1" customWidth="1"/>
    <col min="3" max="3" width="6.42578125" style="12" customWidth="1"/>
    <col min="4" max="4" width="6.5703125" style="12" bestFit="1" customWidth="1"/>
    <col min="5" max="5" width="8.7109375" style="12" customWidth="1"/>
    <col min="6" max="6" width="26.85546875" style="12" customWidth="1"/>
    <col min="7" max="7" width="10.5703125" style="12" bestFit="1" customWidth="1"/>
    <col min="8" max="9" width="10.42578125" style="12" bestFit="1" customWidth="1"/>
    <col min="10" max="18" width="8.5703125" style="12" bestFit="1" customWidth="1"/>
    <col min="19" max="19" width="8.7109375" style="12"/>
    <col min="20" max="20" width="0" style="31" hidden="1" customWidth="1"/>
    <col min="21" max="21" width="21.140625" style="31" hidden="1" customWidth="1"/>
    <col min="22" max="34" width="0" style="31" hidden="1" customWidth="1"/>
    <col min="35" max="16384" width="8.7109375" style="12"/>
  </cols>
  <sheetData>
    <row r="1" spans="1:34">
      <c r="A1" s="7" t="s">
        <v>0</v>
      </c>
      <c r="AC1" s="32"/>
      <c r="AD1" s="32"/>
      <c r="AE1" s="32"/>
      <c r="AF1" s="33"/>
      <c r="AG1" s="33"/>
    </row>
    <row r="2" spans="1:34">
      <c r="A2" s="7" t="s">
        <v>48</v>
      </c>
      <c r="K2" s="22">
        <v>2760</v>
      </c>
      <c r="AC2" s="34"/>
      <c r="AD2" s="35"/>
      <c r="AE2" s="33"/>
      <c r="AF2" s="33"/>
      <c r="AG2" s="33"/>
    </row>
    <row r="3" spans="1:34">
      <c r="A3" s="12" t="s">
        <v>2</v>
      </c>
      <c r="AC3" s="33"/>
      <c r="AD3" s="33"/>
      <c r="AE3" s="33"/>
      <c r="AF3" s="33"/>
      <c r="AG3" s="33"/>
    </row>
    <row r="4" spans="1:34">
      <c r="AC4" s="33"/>
      <c r="AD4" s="33"/>
      <c r="AE4" s="33"/>
      <c r="AF4" s="33"/>
      <c r="AG4" s="33"/>
    </row>
    <row r="5" spans="1:34">
      <c r="A5" s="4" t="s">
        <v>3</v>
      </c>
      <c r="B5" s="4" t="s">
        <v>71</v>
      </c>
      <c r="C5" s="4" t="s">
        <v>72</v>
      </c>
      <c r="D5" s="4" t="s">
        <v>73</v>
      </c>
      <c r="E5" s="7"/>
      <c r="F5" s="7"/>
      <c r="G5" s="7"/>
      <c r="H5" s="7"/>
      <c r="I5" s="7"/>
      <c r="J5" s="5"/>
      <c r="K5" s="4"/>
      <c r="L5" s="4"/>
      <c r="M5" s="4"/>
      <c r="N5" s="4"/>
      <c r="O5" s="4"/>
      <c r="P5" s="4"/>
      <c r="Q5" s="4"/>
      <c r="R5" s="4"/>
      <c r="S5" s="4"/>
      <c r="T5" s="36" t="s">
        <v>3</v>
      </c>
      <c r="U5" s="36"/>
      <c r="V5" s="36" t="s">
        <v>51</v>
      </c>
      <c r="W5" s="48"/>
      <c r="X5" s="48"/>
      <c r="Y5" s="48"/>
      <c r="Z5" s="48"/>
      <c r="AA5" s="48"/>
      <c r="AB5" s="48"/>
      <c r="AC5" s="49"/>
      <c r="AD5" s="49"/>
      <c r="AE5" s="49"/>
      <c r="AF5" s="49"/>
      <c r="AG5" s="49"/>
      <c r="AH5" s="48"/>
    </row>
    <row r="6" spans="1:34">
      <c r="A6" s="40" t="s">
        <v>13</v>
      </c>
      <c r="B6" s="40" t="s">
        <v>52</v>
      </c>
      <c r="C6" s="40" t="s">
        <v>52</v>
      </c>
      <c r="D6" s="40" t="s">
        <v>74</v>
      </c>
      <c r="E6" s="40" t="s">
        <v>14</v>
      </c>
      <c r="F6" s="41" t="s">
        <v>16</v>
      </c>
      <c r="G6" s="43" t="s">
        <v>81</v>
      </c>
      <c r="H6" s="43" t="s">
        <v>82</v>
      </c>
      <c r="I6" s="43" t="s">
        <v>83</v>
      </c>
      <c r="J6" s="42" t="s">
        <v>54</v>
      </c>
      <c r="K6" s="42" t="s">
        <v>55</v>
      </c>
      <c r="L6" s="42" t="s">
        <v>56</v>
      </c>
      <c r="M6" s="42" t="s">
        <v>57</v>
      </c>
      <c r="N6" s="42" t="s">
        <v>58</v>
      </c>
      <c r="O6" s="42" t="s">
        <v>59</v>
      </c>
      <c r="P6" s="42" t="s">
        <v>60</v>
      </c>
      <c r="Q6" s="42" t="s">
        <v>61</v>
      </c>
      <c r="R6" s="42" t="s">
        <v>62</v>
      </c>
      <c r="S6" s="5"/>
      <c r="T6" s="50" t="s">
        <v>13</v>
      </c>
      <c r="U6" s="51" t="s">
        <v>53</v>
      </c>
      <c r="V6" s="50" t="s">
        <v>52</v>
      </c>
      <c r="W6" s="50" t="s">
        <v>63</v>
      </c>
      <c r="X6" s="50" t="s">
        <v>64</v>
      </c>
      <c r="Y6" s="50" t="s">
        <v>65</v>
      </c>
      <c r="Z6" s="50" t="s">
        <v>54</v>
      </c>
      <c r="AA6" s="50" t="s">
        <v>55</v>
      </c>
      <c r="AB6" s="50" t="s">
        <v>56</v>
      </c>
      <c r="AC6" s="50" t="s">
        <v>57</v>
      </c>
      <c r="AD6" s="50" t="s">
        <v>58</v>
      </c>
      <c r="AE6" s="50" t="s">
        <v>59</v>
      </c>
      <c r="AF6" s="50" t="s">
        <v>60</v>
      </c>
      <c r="AG6" s="50" t="s">
        <v>61</v>
      </c>
      <c r="AH6" s="50" t="s">
        <v>62</v>
      </c>
    </row>
    <row r="7" spans="1:34">
      <c r="A7" s="25" t="s">
        <v>21</v>
      </c>
      <c r="B7" s="8">
        <v>9</v>
      </c>
      <c r="C7" s="8">
        <v>1</v>
      </c>
      <c r="D7" s="26">
        <v>410</v>
      </c>
      <c r="E7" s="8" t="s">
        <v>22</v>
      </c>
      <c r="F7" s="12" t="s">
        <v>23</v>
      </c>
      <c r="G7" s="44">
        <f>ROUND('January 2018'!H12+'March 2019'!$K$2,0)</f>
        <v>79270</v>
      </c>
      <c r="H7" s="44">
        <f>ROUND('January 2018'!I12+'March 2019'!$K$2,0)</f>
        <v>81406</v>
      </c>
      <c r="I7" s="44">
        <f>ROUND('January 2018'!J12+'March 2019'!$K$2,0)</f>
        <v>83605</v>
      </c>
      <c r="J7" s="44">
        <f>ROUND('January 2018'!H7+'March 2019'!$K$2,0)</f>
        <v>85871</v>
      </c>
      <c r="K7" s="44">
        <f>ROUND('January 2018'!I7+'March 2019'!$K$2,0)</f>
        <v>89663</v>
      </c>
      <c r="L7" s="44">
        <f>ROUND('January 2018'!J7+'March 2019'!$K$2,0)</f>
        <v>93737</v>
      </c>
      <c r="M7" s="44">
        <f>ROUND('January 2018'!K7+'March 2019'!$K$2,0)</f>
        <v>98140</v>
      </c>
      <c r="N7" s="44">
        <f>ROUND('January 2018'!L7+'March 2019'!$K$2,0)</f>
        <v>100640</v>
      </c>
      <c r="O7" s="44">
        <f>ROUND('January 2018'!M7+'March 2019'!$K$2,0)</f>
        <v>103214</v>
      </c>
      <c r="P7" s="44">
        <f>ROUND('January 2018'!N7+'March 2019'!$K$2,0)</f>
        <v>105866</v>
      </c>
      <c r="Q7" s="44">
        <f>ROUND('January 2018'!O7+'March 2019'!$K$2,0)</f>
        <v>108598</v>
      </c>
      <c r="R7" s="44">
        <f>ROUND('January 2018'!P7+'March 2019'!$K$2,0)</f>
        <v>111476</v>
      </c>
      <c r="T7" s="47" t="str">
        <f>A7</f>
        <v>00630C</v>
      </c>
      <c r="U7" s="47" t="str">
        <f>F7</f>
        <v>Asst City Attorney I-C</v>
      </c>
      <c r="V7" s="46">
        <v>1</v>
      </c>
      <c r="W7" s="46">
        <f>G7</f>
        <v>79270</v>
      </c>
      <c r="X7" s="46">
        <f>H7</f>
        <v>81406</v>
      </c>
      <c r="Y7" s="46">
        <f>I7</f>
        <v>83605</v>
      </c>
      <c r="Z7" s="46">
        <f>J7</f>
        <v>85871</v>
      </c>
      <c r="AA7" s="46">
        <f t="shared" ref="AA7:AH7" si="0">K7</f>
        <v>89663</v>
      </c>
      <c r="AB7" s="46">
        <f t="shared" si="0"/>
        <v>93737</v>
      </c>
      <c r="AC7" s="46">
        <f t="shared" si="0"/>
        <v>98140</v>
      </c>
      <c r="AD7" s="46">
        <f t="shared" si="0"/>
        <v>100640</v>
      </c>
      <c r="AE7" s="46">
        <f t="shared" si="0"/>
        <v>103214</v>
      </c>
      <c r="AF7" s="46">
        <f t="shared" si="0"/>
        <v>105866</v>
      </c>
      <c r="AG7" s="46">
        <f t="shared" si="0"/>
        <v>108598</v>
      </c>
      <c r="AH7" s="46">
        <f t="shared" si="0"/>
        <v>111476</v>
      </c>
    </row>
    <row r="8" spans="1:34">
      <c r="A8" s="25" t="s">
        <v>25</v>
      </c>
      <c r="B8" s="26">
        <v>12</v>
      </c>
      <c r="C8" s="26">
        <v>2</v>
      </c>
      <c r="D8" s="26">
        <v>543</v>
      </c>
      <c r="E8" s="8" t="s">
        <v>22</v>
      </c>
      <c r="F8" s="12" t="s">
        <v>26</v>
      </c>
      <c r="G8" s="45"/>
      <c r="H8" s="45"/>
      <c r="I8" s="45"/>
      <c r="J8" s="44">
        <f>ROUND('January 2018'!H8+'March 2019'!$K$2,0)</f>
        <v>100877</v>
      </c>
      <c r="K8" s="44">
        <f>ROUND('January 2018'!I8+'March 2019'!$K$2,0)</f>
        <v>105459</v>
      </c>
      <c r="L8" s="44">
        <f>ROUND('January 2018'!J8+'March 2019'!$K$2,0)</f>
        <v>110356</v>
      </c>
      <c r="M8" s="44">
        <f>ROUND('January 2018'!K8+'March 2019'!$K$2,0)</f>
        <v>115568</v>
      </c>
      <c r="N8" s="44">
        <f>ROUND('January 2018'!L8+'March 2019'!$K$2,0)</f>
        <v>120971</v>
      </c>
      <c r="O8" s="44">
        <f>ROUND('January 2018'!M8+'March 2019'!$K$2,0)</f>
        <v>126342</v>
      </c>
      <c r="P8" s="44"/>
      <c r="Q8" s="44"/>
      <c r="R8" s="44"/>
      <c r="T8" s="47" t="str">
        <f>A8</f>
        <v>00650C</v>
      </c>
      <c r="U8" s="47" t="str">
        <f>F8</f>
        <v>Asst City Attorney II-C</v>
      </c>
      <c r="V8" s="46">
        <v>2</v>
      </c>
      <c r="W8" s="47"/>
      <c r="X8" s="47"/>
      <c r="Y8" s="47"/>
      <c r="Z8" s="46">
        <f t="shared" ref="Z8:Z9" si="1">J8</f>
        <v>100877</v>
      </c>
      <c r="AA8" s="46">
        <f t="shared" ref="AA8:AA9" si="2">K8</f>
        <v>105459</v>
      </c>
      <c r="AB8" s="46">
        <f t="shared" ref="AB8:AB9" si="3">L8</f>
        <v>110356</v>
      </c>
      <c r="AC8" s="46">
        <f t="shared" ref="AC8:AC9" si="4">M8</f>
        <v>115568</v>
      </c>
      <c r="AD8" s="46">
        <f t="shared" ref="AD8:AD9" si="5">N8</f>
        <v>120971</v>
      </c>
      <c r="AE8" s="46">
        <f t="shared" ref="AE8:AE9" si="6">O8</f>
        <v>126342</v>
      </c>
      <c r="AF8" s="46"/>
      <c r="AG8" s="46"/>
      <c r="AH8" s="46"/>
    </row>
    <row r="9" spans="1:34">
      <c r="A9" s="25" t="s">
        <v>28</v>
      </c>
      <c r="B9" s="26">
        <v>13</v>
      </c>
      <c r="C9" s="26">
        <v>3</v>
      </c>
      <c r="D9" s="26">
        <v>593</v>
      </c>
      <c r="E9" s="8" t="s">
        <v>22</v>
      </c>
      <c r="F9" s="12" t="s">
        <v>29</v>
      </c>
      <c r="G9" s="45"/>
      <c r="H9" s="45"/>
      <c r="I9" s="45"/>
      <c r="J9" s="44">
        <f>ROUND('January 2018'!H9+'March 2019'!$K$2,0)</f>
        <v>106059</v>
      </c>
      <c r="K9" s="44">
        <f>ROUND('January 2018'!I9+'March 2019'!$K$2,0)</f>
        <v>110892</v>
      </c>
      <c r="L9" s="44">
        <f>ROUND('January 2018'!J9+'March 2019'!$K$2,0)</f>
        <v>116104</v>
      </c>
      <c r="M9" s="44">
        <f>ROUND('January 2018'!K9+'March 2019'!$K$2,0)</f>
        <v>121539</v>
      </c>
      <c r="N9" s="44">
        <f>ROUND('January 2018'!L9+'March 2019'!$K$2,0)</f>
        <v>127415</v>
      </c>
      <c r="O9" s="44">
        <f>ROUND('January 2018'!M9+'March 2019'!$K$2,0)</f>
        <v>133018</v>
      </c>
      <c r="P9" s="44"/>
      <c r="Q9" s="44"/>
      <c r="R9" s="44"/>
      <c r="T9" s="47" t="str">
        <f>A9</f>
        <v>00670C</v>
      </c>
      <c r="U9" s="47" t="str">
        <f>F9</f>
        <v>Asst City Attorney III-C</v>
      </c>
      <c r="V9" s="46">
        <v>3</v>
      </c>
      <c r="W9" s="47"/>
      <c r="X9" s="47"/>
      <c r="Y9" s="47"/>
      <c r="Z9" s="46">
        <f t="shared" si="1"/>
        <v>106059</v>
      </c>
      <c r="AA9" s="46">
        <f t="shared" si="2"/>
        <v>110892</v>
      </c>
      <c r="AB9" s="46">
        <f t="shared" si="3"/>
        <v>116104</v>
      </c>
      <c r="AC9" s="46">
        <f t="shared" si="4"/>
        <v>121539</v>
      </c>
      <c r="AD9" s="46">
        <f t="shared" si="5"/>
        <v>127415</v>
      </c>
      <c r="AE9" s="46">
        <f t="shared" si="6"/>
        <v>133018</v>
      </c>
      <c r="AF9" s="46"/>
      <c r="AG9" s="46"/>
      <c r="AH9" s="46"/>
    </row>
    <row r="10" spans="1:34">
      <c r="A10" s="25"/>
      <c r="B10" s="26"/>
      <c r="C10" s="26"/>
      <c r="D10" s="26"/>
      <c r="E10" s="8"/>
      <c r="J10" s="27"/>
      <c r="K10" s="27"/>
      <c r="L10" s="27"/>
      <c r="M10" s="27"/>
      <c r="N10" s="27"/>
      <c r="O10" s="27"/>
      <c r="P10" s="27"/>
      <c r="Q10" s="27"/>
      <c r="R10" s="8"/>
    </row>
    <row r="11" spans="1:34">
      <c r="A11" s="7"/>
      <c r="B11" s="4"/>
      <c r="C11" s="4"/>
      <c r="D11" s="4"/>
      <c r="F11" s="7"/>
      <c r="G11" s="7"/>
      <c r="H11" s="7"/>
      <c r="I11" s="7"/>
      <c r="J11" s="27"/>
      <c r="K11" s="27"/>
      <c r="L11" s="27"/>
      <c r="M11" s="18"/>
      <c r="N11" s="18"/>
    </row>
    <row r="12" spans="1:34">
      <c r="A12" s="7" t="s">
        <v>77</v>
      </c>
      <c r="B12" s="4"/>
      <c r="C12" s="4"/>
      <c r="D12" s="4"/>
      <c r="F12" s="7"/>
      <c r="G12" s="7"/>
      <c r="H12" s="7"/>
      <c r="I12" s="7"/>
      <c r="J12" s="27"/>
      <c r="K12" s="27"/>
      <c r="L12" s="27"/>
      <c r="M12" s="18"/>
      <c r="N12" s="18"/>
    </row>
    <row r="13" spans="1:34" s="6" customFormat="1">
      <c r="A13" s="6" t="s">
        <v>33</v>
      </c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</row>
    <row r="14" spans="1:34" s="6" customFormat="1">
      <c r="A14" s="6" t="s">
        <v>84</v>
      </c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</row>
    <row r="15" spans="1:34" s="6" customFormat="1">
      <c r="A15" s="6" t="s">
        <v>86</v>
      </c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</row>
    <row r="16" spans="1:34" s="6" customFormat="1">
      <c r="A16" s="6" t="s">
        <v>85</v>
      </c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</row>
    <row r="17" spans="1:23">
      <c r="A17" s="25"/>
      <c r="B17" s="26"/>
      <c r="C17" s="26"/>
      <c r="D17" s="26"/>
      <c r="E17" s="8"/>
      <c r="J17" s="27"/>
      <c r="K17" s="27"/>
      <c r="L17" s="27"/>
      <c r="M17" s="27"/>
      <c r="N17" s="27"/>
      <c r="O17" s="27"/>
      <c r="P17" s="27"/>
      <c r="Q17" s="27"/>
      <c r="R17" s="8"/>
    </row>
    <row r="18" spans="1:23">
      <c r="A18" s="25"/>
      <c r="B18" s="26"/>
      <c r="C18" s="26"/>
      <c r="D18" s="26"/>
      <c r="E18" s="8"/>
      <c r="J18" s="27"/>
      <c r="K18" s="27"/>
      <c r="L18" s="27"/>
      <c r="M18" s="27"/>
      <c r="N18" s="27"/>
      <c r="O18" s="27"/>
      <c r="P18" s="27"/>
      <c r="Q18" s="27"/>
      <c r="R18" s="8"/>
    </row>
    <row r="19" spans="1:23">
      <c r="A19" s="7" t="s">
        <v>76</v>
      </c>
      <c r="B19" s="4"/>
      <c r="C19" s="4"/>
      <c r="D19" s="4"/>
      <c r="F19" s="7"/>
      <c r="G19" s="7"/>
      <c r="H19" s="7"/>
      <c r="I19" s="7"/>
      <c r="J19" s="18"/>
      <c r="K19" s="18"/>
      <c r="L19" s="18"/>
      <c r="M19" s="18"/>
      <c r="N19" s="18"/>
    </row>
    <row r="20" spans="1:23">
      <c r="A20" s="6" t="s">
        <v>39</v>
      </c>
      <c r="B20" s="8"/>
      <c r="C20" s="8"/>
      <c r="D20" s="8"/>
      <c r="F20" s="6"/>
      <c r="G20" s="6"/>
      <c r="H20" s="6"/>
      <c r="I20" s="6"/>
      <c r="J20" s="19"/>
      <c r="K20" s="19"/>
      <c r="L20" s="18"/>
      <c r="M20" s="18"/>
      <c r="N20" s="18"/>
      <c r="T20" s="50" t="s">
        <v>66</v>
      </c>
      <c r="U20" s="54"/>
      <c r="V20" s="50"/>
      <c r="W20" s="50" t="s">
        <v>70</v>
      </c>
    </row>
    <row r="21" spans="1:23">
      <c r="A21" s="6"/>
      <c r="B21" s="28">
        <f>'January 2018'!B24*1.025</f>
        <v>670.4129710510083</v>
      </c>
      <c r="C21" s="6" t="s">
        <v>78</v>
      </c>
      <c r="D21" s="8"/>
      <c r="F21" s="6"/>
      <c r="G21" s="6"/>
      <c r="H21" s="6"/>
      <c r="I21" s="6"/>
      <c r="J21" s="19"/>
      <c r="K21" s="20"/>
      <c r="L21" s="18"/>
      <c r="M21" s="18"/>
      <c r="N21" s="18"/>
      <c r="T21" s="47" t="s">
        <v>67</v>
      </c>
      <c r="U21" s="52"/>
      <c r="V21" s="47"/>
      <c r="W21" s="53">
        <f>B21</f>
        <v>670.4129710510083</v>
      </c>
    </row>
    <row r="22" spans="1:23">
      <c r="A22" s="6"/>
      <c r="B22" s="28">
        <f>'January 2018'!B25*1.025</f>
        <v>803.74087898985783</v>
      </c>
      <c r="C22" s="6" t="s">
        <v>79</v>
      </c>
      <c r="D22" s="8"/>
      <c r="F22" s="6"/>
      <c r="G22" s="6"/>
      <c r="H22" s="6"/>
      <c r="I22" s="6"/>
      <c r="J22" s="19"/>
      <c r="K22" s="20"/>
      <c r="L22" s="18"/>
      <c r="M22" s="18"/>
      <c r="N22" s="18"/>
      <c r="T22" s="47" t="s">
        <v>68</v>
      </c>
      <c r="U22" s="52"/>
      <c r="V22" s="47"/>
      <c r="W22" s="53">
        <f>B22</f>
        <v>803.74087898985783</v>
      </c>
    </row>
    <row r="23" spans="1:23">
      <c r="A23" s="6"/>
      <c r="B23" s="28">
        <f>'January 2018'!B26*1.025</f>
        <v>938.32659738096095</v>
      </c>
      <c r="C23" s="6" t="s">
        <v>80</v>
      </c>
      <c r="D23" s="8"/>
      <c r="F23" s="6"/>
      <c r="G23" s="6"/>
      <c r="H23" s="6"/>
      <c r="I23" s="6"/>
      <c r="J23" s="8"/>
      <c r="K23" s="20"/>
      <c r="L23" s="8"/>
      <c r="M23" s="8"/>
      <c r="N23" s="8"/>
      <c r="T23" s="47" t="s">
        <v>69</v>
      </c>
      <c r="U23" s="52"/>
      <c r="V23" s="47"/>
      <c r="W23" s="53">
        <f>B23</f>
        <v>938.32659738096095</v>
      </c>
    </row>
    <row r="24" spans="1:23">
      <c r="A24" s="6"/>
      <c r="B24" s="4"/>
      <c r="C24" s="4"/>
      <c r="D24" s="4"/>
      <c r="E24" s="7"/>
      <c r="F24" s="7"/>
      <c r="G24" s="7"/>
      <c r="H24" s="7"/>
      <c r="I24" s="7"/>
      <c r="J24" s="8"/>
      <c r="K24" s="9"/>
      <c r="L24" s="8"/>
      <c r="M24" s="8"/>
      <c r="N24" s="8"/>
    </row>
    <row r="25" spans="1:23">
      <c r="A25" s="7" t="s">
        <v>43</v>
      </c>
      <c r="B25" s="8"/>
      <c r="C25" s="8"/>
      <c r="E25" s="7"/>
      <c r="J25" s="4"/>
      <c r="K25" s="9"/>
      <c r="L25" s="8"/>
      <c r="M25" s="8"/>
      <c r="N25" s="8"/>
    </row>
    <row r="26" spans="1:23">
      <c r="A26" s="6" t="s">
        <v>75</v>
      </c>
      <c r="C26" s="8"/>
      <c r="D26" s="6"/>
      <c r="E26" s="7"/>
      <c r="J26" s="4"/>
      <c r="K26" s="9"/>
      <c r="L26" s="8"/>
      <c r="M26" s="8"/>
      <c r="N26" s="8"/>
    </row>
    <row r="27" spans="1:23">
      <c r="A27" s="6"/>
      <c r="B27" s="8"/>
      <c r="C27" s="8"/>
      <c r="D27" s="4"/>
      <c r="E27" s="7"/>
      <c r="F27" s="7"/>
      <c r="G27" s="7"/>
      <c r="H27" s="7"/>
      <c r="I27" s="7"/>
      <c r="J27" s="4"/>
      <c r="K27" s="9"/>
      <c r="L27" s="8"/>
      <c r="M27" s="8"/>
      <c r="N27" s="8"/>
    </row>
    <row r="28" spans="1:23">
      <c r="A28" s="6"/>
      <c r="B28" s="8"/>
      <c r="C28" s="8"/>
      <c r="D28" s="4"/>
      <c r="E28" s="7"/>
      <c r="F28" s="7"/>
      <c r="G28" s="7"/>
      <c r="H28" s="7"/>
      <c r="I28" s="7"/>
      <c r="J28" s="4"/>
      <c r="K28" s="9"/>
      <c r="L28" s="8"/>
      <c r="M28" s="8"/>
      <c r="N28" s="8"/>
    </row>
    <row r="29" spans="1:23" ht="6.75" customHeight="1">
      <c r="A29" s="7"/>
    </row>
    <row r="30" spans="1:23">
      <c r="L30" s="29"/>
      <c r="M30" s="29"/>
      <c r="N30" s="29"/>
    </row>
    <row r="31" spans="1:23">
      <c r="A31" s="7"/>
      <c r="L31" s="27"/>
      <c r="M31" s="8"/>
    </row>
    <row r="32" spans="1:23">
      <c r="A32" s="7"/>
    </row>
    <row r="33" spans="1:34">
      <c r="A33" s="4"/>
      <c r="B33" s="4"/>
      <c r="C33" s="4"/>
      <c r="D33" s="4"/>
      <c r="E33" s="7"/>
      <c r="F33" s="7"/>
      <c r="G33" s="7"/>
      <c r="H33" s="7"/>
      <c r="I33" s="7"/>
      <c r="J33" s="5"/>
      <c r="K33" s="4"/>
      <c r="L33" s="4"/>
      <c r="M33" s="4"/>
      <c r="N33" s="4"/>
      <c r="O33" s="4"/>
      <c r="P33" s="4"/>
      <c r="Q33" s="4"/>
      <c r="R33" s="4"/>
      <c r="S33" s="4"/>
      <c r="T33" s="36"/>
      <c r="U33" s="36"/>
    </row>
    <row r="35" spans="1:34">
      <c r="A35" s="25"/>
      <c r="B35" s="8"/>
      <c r="C35" s="8"/>
      <c r="D35" s="26"/>
      <c r="E35" s="8"/>
      <c r="J35" s="19"/>
      <c r="K35" s="19"/>
      <c r="L35" s="19"/>
      <c r="M35" s="18"/>
      <c r="N35" s="18"/>
    </row>
    <row r="36" spans="1:34">
      <c r="A36" s="7"/>
      <c r="B36" s="4"/>
      <c r="C36" s="4"/>
      <c r="D36" s="4"/>
      <c r="F36" s="7"/>
      <c r="G36" s="7"/>
      <c r="H36" s="7"/>
      <c r="I36" s="7"/>
      <c r="J36" s="27"/>
      <c r="K36" s="27"/>
      <c r="L36" s="27"/>
      <c r="M36" s="18"/>
      <c r="N36" s="18"/>
    </row>
    <row r="37" spans="1:34">
      <c r="A37" s="7"/>
      <c r="B37" s="4"/>
      <c r="C37" s="4"/>
      <c r="D37" s="4"/>
      <c r="F37" s="7"/>
      <c r="G37" s="7"/>
      <c r="H37" s="7"/>
      <c r="I37" s="7"/>
      <c r="J37" s="27"/>
      <c r="K37" s="27"/>
      <c r="L37" s="27"/>
      <c r="M37" s="18"/>
      <c r="N37" s="18"/>
    </row>
    <row r="38" spans="1:34" s="6" customFormat="1"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</row>
    <row r="39" spans="1:34" s="6" customFormat="1"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</row>
    <row r="40" spans="1:34" s="6" customFormat="1"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</row>
    <row r="41" spans="1:34" s="6" customFormat="1"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</row>
    <row r="42" spans="1:34" s="6" customFormat="1"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</row>
    <row r="43" spans="1:34" s="6" customFormat="1"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</row>
    <row r="44" spans="1:34">
      <c r="A44" s="25"/>
      <c r="B44" s="26"/>
      <c r="C44" s="26"/>
      <c r="D44" s="26"/>
      <c r="E44" s="8"/>
      <c r="J44" s="27"/>
      <c r="K44" s="27"/>
      <c r="L44" s="27"/>
      <c r="M44" s="27"/>
      <c r="N44" s="27"/>
      <c r="O44" s="27"/>
      <c r="P44" s="27"/>
      <c r="Q44" s="27"/>
      <c r="R44" s="8"/>
    </row>
    <row r="45" spans="1:34">
      <c r="A45" s="25"/>
      <c r="B45" s="26"/>
      <c r="C45" s="26"/>
      <c r="D45" s="26"/>
      <c r="E45" s="8"/>
      <c r="J45" s="27"/>
      <c r="K45" s="27"/>
      <c r="L45" s="27"/>
      <c r="M45" s="27"/>
      <c r="N45" s="27"/>
      <c r="O45" s="27"/>
      <c r="P45" s="27"/>
      <c r="Q45" s="27"/>
      <c r="R45" s="8"/>
    </row>
    <row r="46" spans="1:34">
      <c r="A46" s="7"/>
      <c r="B46" s="4"/>
      <c r="C46" s="4"/>
      <c r="D46" s="4"/>
      <c r="F46" s="7"/>
      <c r="G46" s="7"/>
      <c r="H46" s="7"/>
      <c r="I46" s="7"/>
      <c r="J46" s="18"/>
      <c r="K46" s="18"/>
      <c r="L46" s="18"/>
      <c r="M46" s="18"/>
      <c r="N46" s="18"/>
    </row>
    <row r="47" spans="1:34">
      <c r="A47" s="6"/>
      <c r="B47" s="8"/>
      <c r="C47" s="8"/>
      <c r="D47" s="8"/>
      <c r="F47" s="6"/>
      <c r="G47" s="6"/>
      <c r="H47" s="6"/>
      <c r="I47" s="6"/>
      <c r="J47" s="19"/>
      <c r="K47" s="19"/>
      <c r="L47" s="18"/>
      <c r="M47" s="18"/>
      <c r="N47" s="18"/>
      <c r="T47" s="38"/>
      <c r="U47" s="38"/>
    </row>
    <row r="48" spans="1:34">
      <c r="A48" s="6"/>
      <c r="B48" s="8"/>
      <c r="C48" s="8"/>
      <c r="D48" s="8"/>
      <c r="E48" s="28"/>
      <c r="F48" s="6"/>
      <c r="G48" s="6"/>
      <c r="H48" s="6"/>
      <c r="I48" s="6"/>
      <c r="J48" s="19"/>
      <c r="K48" s="20"/>
      <c r="L48" s="18"/>
      <c r="M48" s="18"/>
      <c r="N48" s="18"/>
      <c r="T48" s="38"/>
      <c r="U48" s="38"/>
    </row>
    <row r="49" spans="1:21">
      <c r="A49" s="6"/>
      <c r="B49" s="8"/>
      <c r="C49" s="8"/>
      <c r="D49" s="8"/>
      <c r="E49" s="28"/>
      <c r="F49" s="6"/>
      <c r="G49" s="6"/>
      <c r="H49" s="6"/>
      <c r="I49" s="6"/>
      <c r="J49" s="19"/>
      <c r="K49" s="20"/>
      <c r="L49" s="18"/>
      <c r="M49" s="18"/>
      <c r="N49" s="18"/>
      <c r="T49" s="38"/>
      <c r="U49" s="38"/>
    </row>
    <row r="50" spans="1:21">
      <c r="A50" s="6"/>
      <c r="B50" s="8"/>
      <c r="C50" s="8"/>
      <c r="D50" s="8"/>
      <c r="E50" s="28"/>
      <c r="F50" s="6"/>
      <c r="G50" s="6"/>
      <c r="H50" s="6"/>
      <c r="I50" s="6"/>
      <c r="J50" s="8"/>
      <c r="K50" s="20"/>
      <c r="L50" s="8"/>
      <c r="M50" s="8"/>
      <c r="N50" s="8"/>
      <c r="T50" s="38"/>
      <c r="U50" s="38"/>
    </row>
    <row r="51" spans="1:21">
      <c r="A51" s="6"/>
      <c r="B51" s="4"/>
      <c r="C51" s="4"/>
      <c r="D51" s="4"/>
      <c r="E51" s="7"/>
      <c r="F51" s="7"/>
      <c r="G51" s="7"/>
      <c r="H51" s="7"/>
      <c r="I51" s="7"/>
      <c r="J51" s="8"/>
      <c r="K51" s="9"/>
      <c r="L51" s="8"/>
      <c r="M51" s="8"/>
      <c r="N51" s="8"/>
    </row>
    <row r="52" spans="1:21">
      <c r="A52" s="7"/>
      <c r="B52" s="8"/>
      <c r="C52" s="8"/>
      <c r="D52" s="4"/>
      <c r="E52" s="7"/>
      <c r="F52" s="6"/>
      <c r="G52" s="6"/>
      <c r="H52" s="6"/>
      <c r="I52" s="6"/>
      <c r="J52" s="4"/>
      <c r="K52" s="9"/>
      <c r="L52" s="8"/>
      <c r="M52" s="8"/>
      <c r="N52" s="8"/>
    </row>
    <row r="53" spans="1:21">
      <c r="A53" s="6"/>
      <c r="B53" s="8"/>
      <c r="C53" s="8"/>
      <c r="D53" s="4"/>
      <c r="E53" s="7"/>
      <c r="F53" s="6"/>
      <c r="G53" s="6"/>
      <c r="H53" s="6"/>
      <c r="I53" s="6"/>
      <c r="J53" s="4"/>
      <c r="K53" s="9"/>
      <c r="L53" s="8"/>
      <c r="M53" s="8"/>
      <c r="N53" s="8"/>
    </row>
  </sheetData>
  <sheetProtection sheet="1" objects="1" scenarios="1"/>
  <phoneticPr fontId="16" type="noConversion"/>
  <pageMargins left="0.25" right="0.25" top="0.75" bottom="0.75" header="0.3" footer="0.3"/>
  <pageSetup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658B-C46D-4484-9109-8A37E755F4DE}">
  <sheetPr>
    <tabColor theme="1"/>
  </sheetPr>
  <dimension ref="A1:AY54"/>
  <sheetViews>
    <sheetView showGridLines="0" workbookViewId="0"/>
  </sheetViews>
  <sheetFormatPr defaultColWidth="8.7109375" defaultRowHeight="15"/>
  <cols>
    <col min="1" max="1" width="7.140625" style="12" customWidth="1"/>
    <col min="2" max="2" width="7.5703125" style="12" bestFit="1" customWidth="1"/>
    <col min="3" max="3" width="6.42578125" style="12" customWidth="1"/>
    <col min="4" max="4" width="6.5703125" style="12" bestFit="1" customWidth="1"/>
    <col min="5" max="5" width="8.7109375" style="12" customWidth="1"/>
    <col min="6" max="6" width="26.85546875" style="12" customWidth="1"/>
    <col min="7" max="7" width="10.5703125" style="12" bestFit="1" customWidth="1"/>
    <col min="8" max="9" width="10.42578125" style="12" bestFit="1" customWidth="1"/>
    <col min="10" max="18" width="8.5703125" style="12" bestFit="1" customWidth="1"/>
    <col min="19" max="19" width="8.7109375" style="12"/>
    <col min="20" max="20" width="15.140625" style="47" hidden="1" customWidth="1"/>
    <col min="21" max="21" width="14.5703125" style="31" hidden="1" customWidth="1"/>
    <col min="22" max="22" width="21.140625" style="31" hidden="1" customWidth="1"/>
    <col min="23" max="23" width="0" style="31" hidden="1" customWidth="1"/>
    <col min="24" max="24" width="10.140625" style="31" hidden="1" customWidth="1"/>
    <col min="25" max="26" width="7.5703125" style="31" hidden="1" customWidth="1"/>
    <col min="27" max="35" width="8.5703125" style="31" hidden="1" customWidth="1"/>
    <col min="36" max="37" width="0" style="58" hidden="1" customWidth="1"/>
    <col min="38" max="38" width="21.140625" style="58" hidden="1" customWidth="1"/>
    <col min="39" max="51" width="0" style="58" hidden="1" customWidth="1"/>
    <col min="52" max="16384" width="8.7109375" style="12"/>
  </cols>
  <sheetData>
    <row r="1" spans="1:51">
      <c r="A1" s="7" t="s">
        <v>0</v>
      </c>
      <c r="T1" s="37" t="s">
        <v>89</v>
      </c>
      <c r="U1" s="56">
        <v>1.01</v>
      </c>
      <c r="AD1" s="32"/>
      <c r="AE1" s="32"/>
      <c r="AF1" s="32"/>
      <c r="AG1" s="33"/>
      <c r="AH1" s="33"/>
      <c r="AJ1" s="58" t="s">
        <v>113</v>
      </c>
    </row>
    <row r="2" spans="1:51">
      <c r="A2" s="6" t="s">
        <v>105</v>
      </c>
      <c r="K2" s="22">
        <v>2760</v>
      </c>
      <c r="T2" s="37" t="s">
        <v>91</v>
      </c>
      <c r="U2" s="47" t="s">
        <v>90</v>
      </c>
      <c r="AD2" s="34"/>
      <c r="AE2" s="35"/>
      <c r="AF2" s="33"/>
      <c r="AG2" s="33"/>
      <c r="AH2" s="33"/>
    </row>
    <row r="3" spans="1:51">
      <c r="A3" s="12" t="s">
        <v>110</v>
      </c>
      <c r="AD3" s="33"/>
      <c r="AE3" s="33"/>
      <c r="AF3" s="33"/>
      <c r="AG3" s="33"/>
      <c r="AH3" s="33"/>
    </row>
    <row r="4" spans="1:51">
      <c r="A4" s="69" t="s">
        <v>120</v>
      </c>
      <c r="AD4" s="33"/>
      <c r="AE4" s="33"/>
      <c r="AF4" s="33"/>
      <c r="AG4" s="33"/>
      <c r="AH4" s="33"/>
    </row>
    <row r="5" spans="1:51">
      <c r="AD5" s="33"/>
      <c r="AE5" s="33"/>
      <c r="AF5" s="33"/>
      <c r="AG5" s="33"/>
      <c r="AH5" s="33"/>
    </row>
    <row r="6" spans="1:51">
      <c r="A6" s="4" t="s">
        <v>3</v>
      </c>
      <c r="B6" s="4" t="s">
        <v>71</v>
      </c>
      <c r="C6" s="4" t="s">
        <v>72</v>
      </c>
      <c r="D6" s="4" t="s">
        <v>73</v>
      </c>
      <c r="E6" s="7"/>
      <c r="F6" s="7"/>
      <c r="G6" s="7"/>
      <c r="H6" s="7"/>
      <c r="I6" s="7"/>
      <c r="J6" s="5"/>
      <c r="K6" s="4"/>
      <c r="L6" s="4"/>
      <c r="M6" s="4"/>
      <c r="N6" s="4"/>
      <c r="O6" s="4"/>
      <c r="P6" s="4"/>
      <c r="Q6" s="4"/>
      <c r="R6" s="4"/>
      <c r="S6" s="4"/>
      <c r="T6" s="36"/>
      <c r="U6" s="36" t="s">
        <v>3</v>
      </c>
      <c r="V6" s="36"/>
      <c r="W6" s="36" t="s">
        <v>51</v>
      </c>
      <c r="X6" s="36">
        <v>4</v>
      </c>
      <c r="Y6" s="36">
        <f>X6+1</f>
        <v>5</v>
      </c>
      <c r="Z6" s="36">
        <f t="shared" ref="Z6:AI6" si="0">Y6+1</f>
        <v>6</v>
      </c>
      <c r="AA6" s="36">
        <f t="shared" si="0"/>
        <v>7</v>
      </c>
      <c r="AB6" s="36">
        <f t="shared" si="0"/>
        <v>8</v>
      </c>
      <c r="AC6" s="36">
        <f t="shared" si="0"/>
        <v>9</v>
      </c>
      <c r="AD6" s="36">
        <f t="shared" si="0"/>
        <v>10</v>
      </c>
      <c r="AE6" s="36">
        <f t="shared" si="0"/>
        <v>11</v>
      </c>
      <c r="AF6" s="36">
        <f t="shared" si="0"/>
        <v>12</v>
      </c>
      <c r="AG6" s="36">
        <f t="shared" si="0"/>
        <v>13</v>
      </c>
      <c r="AH6" s="36">
        <f t="shared" si="0"/>
        <v>14</v>
      </c>
      <c r="AI6" s="36">
        <f t="shared" si="0"/>
        <v>15</v>
      </c>
      <c r="AJ6" s="59"/>
      <c r="AK6" s="59" t="s">
        <v>3</v>
      </c>
      <c r="AL6" s="59"/>
      <c r="AM6" s="59" t="s">
        <v>51</v>
      </c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</row>
    <row r="7" spans="1:51">
      <c r="A7" s="40" t="s">
        <v>13</v>
      </c>
      <c r="B7" s="40" t="s">
        <v>52</v>
      </c>
      <c r="C7" s="40" t="s">
        <v>52</v>
      </c>
      <c r="D7" s="40" t="s">
        <v>74</v>
      </c>
      <c r="E7" s="40" t="s">
        <v>14</v>
      </c>
      <c r="F7" s="41" t="s">
        <v>16</v>
      </c>
      <c r="G7" s="43" t="s">
        <v>81</v>
      </c>
      <c r="H7" s="43" t="s">
        <v>82</v>
      </c>
      <c r="I7" s="43" t="s">
        <v>83</v>
      </c>
      <c r="J7" s="42" t="s">
        <v>54</v>
      </c>
      <c r="K7" s="42" t="s">
        <v>55</v>
      </c>
      <c r="L7" s="42" t="s">
        <v>56</v>
      </c>
      <c r="M7" s="42" t="s">
        <v>57</v>
      </c>
      <c r="N7" s="42" t="s">
        <v>58</v>
      </c>
      <c r="O7" s="42" t="s">
        <v>59</v>
      </c>
      <c r="P7" s="42" t="s">
        <v>60</v>
      </c>
      <c r="Q7" s="42" t="s">
        <v>61</v>
      </c>
      <c r="R7" s="42" t="s">
        <v>62</v>
      </c>
      <c r="S7" s="5"/>
      <c r="T7" s="55" t="s">
        <v>87</v>
      </c>
      <c r="U7" s="50" t="s">
        <v>13</v>
      </c>
      <c r="V7" s="51" t="s">
        <v>53</v>
      </c>
      <c r="W7" s="50" t="s">
        <v>52</v>
      </c>
      <c r="X7" s="50" t="s">
        <v>63</v>
      </c>
      <c r="Y7" s="50" t="s">
        <v>64</v>
      </c>
      <c r="Z7" s="50" t="s">
        <v>65</v>
      </c>
      <c r="AA7" s="50" t="s">
        <v>54</v>
      </c>
      <c r="AB7" s="50" t="s">
        <v>55</v>
      </c>
      <c r="AC7" s="50" t="s">
        <v>56</v>
      </c>
      <c r="AD7" s="50" t="s">
        <v>57</v>
      </c>
      <c r="AE7" s="50" t="s">
        <v>58</v>
      </c>
      <c r="AF7" s="50" t="s">
        <v>59</v>
      </c>
      <c r="AG7" s="50" t="s">
        <v>60</v>
      </c>
      <c r="AH7" s="50" t="s">
        <v>61</v>
      </c>
      <c r="AI7" s="50" t="s">
        <v>62</v>
      </c>
      <c r="AJ7" s="60" t="s">
        <v>87</v>
      </c>
      <c r="AK7" s="61" t="s">
        <v>13</v>
      </c>
      <c r="AL7" s="62" t="s">
        <v>53</v>
      </c>
      <c r="AM7" s="61" t="s">
        <v>52</v>
      </c>
      <c r="AN7" s="61" t="s">
        <v>63</v>
      </c>
      <c r="AO7" s="61" t="s">
        <v>64</v>
      </c>
      <c r="AP7" s="61" t="s">
        <v>65</v>
      </c>
      <c r="AQ7" s="61" t="s">
        <v>54</v>
      </c>
      <c r="AR7" s="61" t="s">
        <v>55</v>
      </c>
      <c r="AS7" s="61" t="s">
        <v>56</v>
      </c>
      <c r="AT7" s="61" t="s">
        <v>57</v>
      </c>
      <c r="AU7" s="61" t="s">
        <v>58</v>
      </c>
      <c r="AV7" s="61" t="s">
        <v>59</v>
      </c>
      <c r="AW7" s="61" t="s">
        <v>60</v>
      </c>
      <c r="AX7" s="61" t="s">
        <v>61</v>
      </c>
      <c r="AY7" s="61" t="s">
        <v>62</v>
      </c>
    </row>
    <row r="8" spans="1:51">
      <c r="A8" s="25" t="s">
        <v>21</v>
      </c>
      <c r="B8" s="8">
        <v>9</v>
      </c>
      <c r="C8" s="8">
        <v>1</v>
      </c>
      <c r="D8" s="26">
        <v>410</v>
      </c>
      <c r="E8" s="8" t="s">
        <v>22</v>
      </c>
      <c r="F8" s="12" t="s">
        <v>23</v>
      </c>
      <c r="G8" s="44">
        <f ca="1">X8</f>
        <v>80062.7</v>
      </c>
      <c r="H8" s="44">
        <f t="shared" ref="H8:R8" ca="1" si="1">Y8</f>
        <v>82220.06</v>
      </c>
      <c r="I8" s="44">
        <f t="shared" ca="1" si="1"/>
        <v>84441.05</v>
      </c>
      <c r="J8" s="44">
        <f t="shared" ca="1" si="1"/>
        <v>86729.71</v>
      </c>
      <c r="K8" s="44">
        <f t="shared" ca="1" si="1"/>
        <v>90559.63</v>
      </c>
      <c r="L8" s="44">
        <f t="shared" ca="1" si="1"/>
        <v>94674.37</v>
      </c>
      <c r="M8" s="44">
        <f t="shared" ca="1" si="1"/>
        <v>99121.4</v>
      </c>
      <c r="N8" s="44">
        <f t="shared" ca="1" si="1"/>
        <v>101646.39999999999</v>
      </c>
      <c r="O8" s="44">
        <f t="shared" ca="1" si="1"/>
        <v>104246.14</v>
      </c>
      <c r="P8" s="44">
        <f t="shared" ca="1" si="1"/>
        <v>106924.66</v>
      </c>
      <c r="Q8" s="44">
        <f t="shared" ca="1" si="1"/>
        <v>109683.98</v>
      </c>
      <c r="R8" s="44">
        <f t="shared" ca="1" si="1"/>
        <v>112590.76</v>
      </c>
      <c r="T8" s="47" t="s">
        <v>88</v>
      </c>
      <c r="U8" s="47" t="str">
        <f>A8</f>
        <v>00630C</v>
      </c>
      <c r="V8" s="47" t="str">
        <f>F8</f>
        <v>Asst City Attorney I-C</v>
      </c>
      <c r="W8" s="46">
        <v>1</v>
      </c>
      <c r="X8" s="57" cm="1">
        <f t="array" aca="1" ref="X8" ca="1">IF($T8="Y",VLOOKUP($U8,INDIRECT($U$2),X$6,0)*INDIRECT($T$1),VLOOKUP($U8,INDIRECT($U$2),X$6,0))</f>
        <v>80062.7</v>
      </c>
      <c r="Y8" s="57" cm="1">
        <f t="array" aca="1" ref="Y8" ca="1">IF($T8="Y",VLOOKUP($U8,INDIRECT($U$2),Y$6,0)*INDIRECT($T$1),VLOOKUP($U8,INDIRECT($U$2),Y$6,0))</f>
        <v>82220.06</v>
      </c>
      <c r="Z8" s="57" cm="1">
        <f t="array" aca="1" ref="Z8" ca="1">IF($T8="Y",VLOOKUP($U8,INDIRECT($U$2),Z$6,0)*INDIRECT($T$1),VLOOKUP($U8,INDIRECT($U$2),Z$6,0))</f>
        <v>84441.05</v>
      </c>
      <c r="AA8" s="57" cm="1">
        <f t="array" aca="1" ref="AA8" ca="1">IF($T8="Y",VLOOKUP($U8,INDIRECT($U$2),AA$6,0)*INDIRECT($T$1),VLOOKUP($U8,INDIRECT($U$2),AA$6,0))</f>
        <v>86729.71</v>
      </c>
      <c r="AB8" s="57" cm="1">
        <f t="array" aca="1" ref="AB8" ca="1">IF($T8="Y",VLOOKUP($U8,INDIRECT($U$2),AB$6,0)*INDIRECT($T$1),VLOOKUP($U8,INDIRECT($U$2),AB$6,0))</f>
        <v>90559.63</v>
      </c>
      <c r="AC8" s="57" cm="1">
        <f t="array" aca="1" ref="AC8" ca="1">IF($T8="Y",VLOOKUP($U8,INDIRECT($U$2),AC$6,0)*INDIRECT($T$1),VLOOKUP($U8,INDIRECT($U$2),AC$6,0))</f>
        <v>94674.37</v>
      </c>
      <c r="AD8" s="57" cm="1">
        <f t="array" aca="1" ref="AD8" ca="1">IF($T8="Y",VLOOKUP($U8,INDIRECT($U$2),AD$6,0)*INDIRECT($T$1),VLOOKUP($U8,INDIRECT($U$2),AD$6,0))</f>
        <v>99121.4</v>
      </c>
      <c r="AE8" s="57" cm="1">
        <f t="array" aca="1" ref="AE8" ca="1">IF($T8="Y",VLOOKUP($U8,INDIRECT($U$2),AE$6,0)*INDIRECT($T$1),VLOOKUP($U8,INDIRECT($U$2),AE$6,0))</f>
        <v>101646.39999999999</v>
      </c>
      <c r="AF8" s="57" cm="1">
        <f t="array" aca="1" ref="AF8" ca="1">IF($T8="Y",VLOOKUP($U8,INDIRECT($U$2),AF$6,0)*INDIRECT($T$1),VLOOKUP($U8,INDIRECT($U$2),AF$6,0))</f>
        <v>104246.14</v>
      </c>
      <c r="AG8" s="57" cm="1">
        <f t="array" aca="1" ref="AG8" ca="1">IF($T8="Y",VLOOKUP($U8,INDIRECT($U$2),AG$6,0)*INDIRECT($T$1),VLOOKUP($U8,INDIRECT($U$2),AG$6,0))</f>
        <v>106924.66</v>
      </c>
      <c r="AH8" s="57" cm="1">
        <f t="array" aca="1" ref="AH8" ca="1">IF($T8="Y",VLOOKUP($U8,INDIRECT($U$2),AH$6,0)*INDIRECT($T$1),VLOOKUP($U8,INDIRECT($U$2),AH$6,0))</f>
        <v>109683.98</v>
      </c>
      <c r="AI8" s="57" cm="1">
        <f t="array" aca="1" ref="AI8" ca="1">IF($T8="Y",VLOOKUP($U8,INDIRECT($U$2),AI$6,0)*INDIRECT($T$1),VLOOKUP($U8,INDIRECT($U$2),AI$6,0))</f>
        <v>112590.76</v>
      </c>
      <c r="AJ8" s="63" t="str">
        <f>T8</f>
        <v>Y</v>
      </c>
      <c r="AK8" s="58" t="str">
        <f t="shared" ref="AK8:AM8" si="2">U8</f>
        <v>00630C</v>
      </c>
      <c r="AL8" s="58" t="str">
        <f t="shared" si="2"/>
        <v>Asst City Attorney I-C</v>
      </c>
      <c r="AM8" s="63">
        <f t="shared" si="2"/>
        <v>1</v>
      </c>
      <c r="AN8" s="64">
        <f ca="1">ROUNDUP(X8/2080,3)</f>
        <v>38.491999999999997</v>
      </c>
      <c r="AO8" s="64">
        <f t="shared" ref="AO8:AY8" ca="1" si="3">ROUNDUP(Y8/2080,3)</f>
        <v>39.528999999999996</v>
      </c>
      <c r="AP8" s="64">
        <f t="shared" ca="1" si="3"/>
        <v>40.596999999999994</v>
      </c>
      <c r="AQ8" s="64">
        <f t="shared" ca="1" si="3"/>
        <v>41.696999999999996</v>
      </c>
      <c r="AR8" s="64">
        <f t="shared" ca="1" si="3"/>
        <v>43.538999999999994</v>
      </c>
      <c r="AS8" s="64">
        <f t="shared" ca="1" si="3"/>
        <v>45.516999999999996</v>
      </c>
      <c r="AT8" s="64">
        <f t="shared" ca="1" si="3"/>
        <v>47.655000000000001</v>
      </c>
      <c r="AU8" s="64">
        <f t="shared" ca="1" si="3"/>
        <v>48.869</v>
      </c>
      <c r="AV8" s="64">
        <f t="shared" ca="1" si="3"/>
        <v>50.119</v>
      </c>
      <c r="AW8" s="64">
        <f t="shared" ca="1" si="3"/>
        <v>51.406999999999996</v>
      </c>
      <c r="AX8" s="64">
        <f t="shared" ca="1" si="3"/>
        <v>52.732999999999997</v>
      </c>
      <c r="AY8" s="64">
        <f t="shared" ca="1" si="3"/>
        <v>54.131</v>
      </c>
    </row>
    <row r="9" spans="1:51">
      <c r="A9" s="25" t="s">
        <v>25</v>
      </c>
      <c r="B9" s="26">
        <v>12</v>
      </c>
      <c r="C9" s="26">
        <v>2</v>
      </c>
      <c r="D9" s="26">
        <v>543</v>
      </c>
      <c r="E9" s="8" t="s">
        <v>22</v>
      </c>
      <c r="F9" s="12" t="s">
        <v>26</v>
      </c>
      <c r="G9" s="45"/>
      <c r="H9" s="45"/>
      <c r="I9" s="45"/>
      <c r="J9" s="44">
        <f t="shared" ref="J9:J10" ca="1" si="4">AA9</f>
        <v>101885.77</v>
      </c>
      <c r="K9" s="44">
        <f t="shared" ref="K9:K10" ca="1" si="5">AB9</f>
        <v>106513.59</v>
      </c>
      <c r="L9" s="44">
        <f t="shared" ref="L9:L10" ca="1" si="6">AC9</f>
        <v>111459.56</v>
      </c>
      <c r="M9" s="44">
        <f t="shared" ref="M9:M10" ca="1" si="7">AD9</f>
        <v>116723.68000000001</v>
      </c>
      <c r="N9" s="44">
        <f t="shared" ref="N9:N10" ca="1" si="8">AE9</f>
        <v>122180.71</v>
      </c>
      <c r="O9" s="44">
        <f t="shared" ref="O9:O10" ca="1" si="9">AF9</f>
        <v>127605.42</v>
      </c>
      <c r="P9" s="44"/>
      <c r="Q9" s="44"/>
      <c r="R9" s="44"/>
      <c r="T9" s="47" t="s">
        <v>88</v>
      </c>
      <c r="U9" s="47" t="str">
        <f>A9</f>
        <v>00650C</v>
      </c>
      <c r="V9" s="47" t="str">
        <f>F9</f>
        <v>Asst City Attorney II-C</v>
      </c>
      <c r="W9" s="46">
        <v>2</v>
      </c>
      <c r="X9" s="57"/>
      <c r="Y9" s="57"/>
      <c r="Z9" s="57"/>
      <c r="AA9" s="57" cm="1">
        <f t="array" aca="1" ref="AA9" ca="1">IF($T9="Y",VLOOKUP($U9,INDIRECT($U$2),AA$6,0)*INDIRECT($T$1),VLOOKUP($U9,INDIRECT($U$2),AA$6,0))</f>
        <v>101885.77</v>
      </c>
      <c r="AB9" s="57" cm="1">
        <f t="array" aca="1" ref="AB9" ca="1">IF($T9="Y",VLOOKUP($U9,INDIRECT($U$2),AB$6,0)*INDIRECT($T$1),VLOOKUP($U9,INDIRECT($U$2),AB$6,0))</f>
        <v>106513.59</v>
      </c>
      <c r="AC9" s="57" cm="1">
        <f t="array" aca="1" ref="AC9" ca="1">IF($T9="Y",VLOOKUP($U9,INDIRECT($U$2),AC$6,0)*INDIRECT($T$1),VLOOKUP($U9,INDIRECT($U$2),AC$6,0))</f>
        <v>111459.56</v>
      </c>
      <c r="AD9" s="57" cm="1">
        <f t="array" aca="1" ref="AD9" ca="1">IF($T9="Y",VLOOKUP($U9,INDIRECT($U$2),AD$6,0)*INDIRECT($T$1),VLOOKUP($U9,INDIRECT($U$2),AD$6,0))</f>
        <v>116723.68000000001</v>
      </c>
      <c r="AE9" s="57" cm="1">
        <f t="array" aca="1" ref="AE9" ca="1">IF($T9="Y",VLOOKUP($U9,INDIRECT($U$2),AE$6,0)*INDIRECT($T$1),VLOOKUP($U9,INDIRECT($U$2),AE$6,0))</f>
        <v>122180.71</v>
      </c>
      <c r="AF9" s="57" cm="1">
        <f t="array" aca="1" ref="AF9" ca="1">IF($T9="Y",VLOOKUP($U9,INDIRECT($U$2),AF$6,0)*INDIRECT($T$1),VLOOKUP($U9,INDIRECT($U$2),AF$6,0))</f>
        <v>127605.42</v>
      </c>
      <c r="AG9" s="57"/>
      <c r="AH9" s="57"/>
      <c r="AI9" s="57"/>
      <c r="AJ9" s="63" t="str">
        <f t="shared" ref="AJ9:AJ10" si="10">T9</f>
        <v>Y</v>
      </c>
      <c r="AK9" s="58" t="str">
        <f t="shared" ref="AK9:AK10" si="11">U9</f>
        <v>00650C</v>
      </c>
      <c r="AL9" s="58" t="str">
        <f t="shared" ref="AL9:AL10" si="12">V9</f>
        <v>Asst City Attorney II-C</v>
      </c>
      <c r="AM9" s="63">
        <f t="shared" ref="AM9:AM10" si="13">W9</f>
        <v>2</v>
      </c>
      <c r="AN9" s="64"/>
      <c r="AO9" s="64"/>
      <c r="AP9" s="64"/>
      <c r="AQ9" s="64">
        <f t="shared" ref="AQ9:AQ10" ca="1" si="14">ROUNDUP(AA9/2080,3)</f>
        <v>48.983999999999995</v>
      </c>
      <c r="AR9" s="64">
        <f t="shared" ref="AR9:AR10" ca="1" si="15">ROUNDUP(AB9/2080,3)</f>
        <v>51.208999999999996</v>
      </c>
      <c r="AS9" s="64">
        <f t="shared" ref="AS9:AS10" ca="1" si="16">ROUNDUP(AC9/2080,3)</f>
        <v>53.586999999999996</v>
      </c>
      <c r="AT9" s="64">
        <f t="shared" ref="AT9:AT10" ca="1" si="17">ROUNDUP(AD9/2080,3)</f>
        <v>56.117999999999995</v>
      </c>
      <c r="AU9" s="64">
        <f t="shared" ref="AU9:AU10" ca="1" si="18">ROUNDUP(AE9/2080,3)</f>
        <v>58.741</v>
      </c>
      <c r="AV9" s="64">
        <f t="shared" ref="AV9:AV10" ca="1" si="19">ROUNDUP(AF9/2080,3)</f>
        <v>61.348999999999997</v>
      </c>
      <c r="AW9" s="64"/>
      <c r="AX9" s="64"/>
      <c r="AY9" s="64"/>
    </row>
    <row r="10" spans="1:51">
      <c r="A10" s="25" t="s">
        <v>28</v>
      </c>
      <c r="B10" s="26">
        <v>13</v>
      </c>
      <c r="C10" s="26">
        <v>3</v>
      </c>
      <c r="D10" s="26">
        <v>593</v>
      </c>
      <c r="E10" s="8" t="s">
        <v>22</v>
      </c>
      <c r="F10" s="12" t="s">
        <v>29</v>
      </c>
      <c r="G10" s="45"/>
      <c r="H10" s="45"/>
      <c r="I10" s="45"/>
      <c r="J10" s="44">
        <f t="shared" ca="1" si="4"/>
        <v>107119.59</v>
      </c>
      <c r="K10" s="44">
        <f t="shared" ca="1" si="5"/>
        <v>112000.92</v>
      </c>
      <c r="L10" s="44">
        <f t="shared" ca="1" si="6"/>
        <v>117265.04000000001</v>
      </c>
      <c r="M10" s="44">
        <f t="shared" ca="1" si="7"/>
        <v>122754.39</v>
      </c>
      <c r="N10" s="44">
        <f t="shared" ca="1" si="8"/>
        <v>128689.15</v>
      </c>
      <c r="O10" s="44">
        <f t="shared" ca="1" si="9"/>
        <v>134348.18</v>
      </c>
      <c r="P10" s="44"/>
      <c r="Q10" s="44"/>
      <c r="R10" s="44"/>
      <c r="T10" s="47" t="s">
        <v>88</v>
      </c>
      <c r="U10" s="47" t="str">
        <f>A10</f>
        <v>00670C</v>
      </c>
      <c r="V10" s="47" t="str">
        <f>F10</f>
        <v>Asst City Attorney III-C</v>
      </c>
      <c r="W10" s="46">
        <v>3</v>
      </c>
      <c r="X10" s="57"/>
      <c r="Y10" s="57"/>
      <c r="Z10" s="57"/>
      <c r="AA10" s="57" cm="1">
        <f t="array" aca="1" ref="AA10" ca="1">IF($T10="Y",VLOOKUP($U10,INDIRECT($U$2),AA$6,0)*INDIRECT($T$1),VLOOKUP($U10,INDIRECT($U$2),AA$6,0))</f>
        <v>107119.59</v>
      </c>
      <c r="AB10" s="57" cm="1">
        <f t="array" aca="1" ref="AB10" ca="1">IF($T10="Y",VLOOKUP($U10,INDIRECT($U$2),AB$6,0)*INDIRECT($T$1),VLOOKUP($U10,INDIRECT($U$2),AB$6,0))</f>
        <v>112000.92</v>
      </c>
      <c r="AC10" s="57" cm="1">
        <f t="array" aca="1" ref="AC10" ca="1">IF($T10="Y",VLOOKUP($U10,INDIRECT($U$2),AC$6,0)*INDIRECT($T$1),VLOOKUP($U10,INDIRECT($U$2),AC$6,0))</f>
        <v>117265.04000000001</v>
      </c>
      <c r="AD10" s="57" cm="1">
        <f t="array" aca="1" ref="AD10" ca="1">IF($T10="Y",VLOOKUP($U10,INDIRECT($U$2),AD$6,0)*INDIRECT($T$1),VLOOKUP($U10,INDIRECT($U$2),AD$6,0))</f>
        <v>122754.39</v>
      </c>
      <c r="AE10" s="57" cm="1">
        <f t="array" aca="1" ref="AE10" ca="1">IF($T10="Y",VLOOKUP($U10,INDIRECT($U$2),AE$6,0)*INDIRECT($T$1),VLOOKUP($U10,INDIRECT($U$2),AE$6,0))</f>
        <v>128689.15</v>
      </c>
      <c r="AF10" s="57" cm="1">
        <f t="array" aca="1" ref="AF10" ca="1">IF($T10="Y",VLOOKUP($U10,INDIRECT($U$2),AF$6,0)*INDIRECT($T$1),VLOOKUP($U10,INDIRECT($U$2),AF$6,0))</f>
        <v>134348.18</v>
      </c>
      <c r="AG10" s="57"/>
      <c r="AH10" s="57"/>
      <c r="AI10" s="57"/>
      <c r="AJ10" s="63" t="str">
        <f t="shared" si="10"/>
        <v>Y</v>
      </c>
      <c r="AK10" s="58" t="str">
        <f t="shared" si="11"/>
        <v>00670C</v>
      </c>
      <c r="AL10" s="58" t="str">
        <f t="shared" si="12"/>
        <v>Asst City Attorney III-C</v>
      </c>
      <c r="AM10" s="63">
        <f t="shared" si="13"/>
        <v>3</v>
      </c>
      <c r="AN10" s="64"/>
      <c r="AO10" s="64"/>
      <c r="AP10" s="64"/>
      <c r="AQ10" s="64">
        <f t="shared" ca="1" si="14"/>
        <v>51.5</v>
      </c>
      <c r="AR10" s="64">
        <f t="shared" ca="1" si="15"/>
        <v>53.846999999999994</v>
      </c>
      <c r="AS10" s="64">
        <f t="shared" ca="1" si="16"/>
        <v>56.378</v>
      </c>
      <c r="AT10" s="64">
        <f t="shared" ca="1" si="17"/>
        <v>59.016999999999996</v>
      </c>
      <c r="AU10" s="64">
        <f t="shared" ca="1" si="18"/>
        <v>61.87</v>
      </c>
      <c r="AV10" s="64">
        <f t="shared" ca="1" si="19"/>
        <v>64.591000000000008</v>
      </c>
      <c r="AW10" s="64"/>
      <c r="AX10" s="64"/>
      <c r="AY10" s="64"/>
    </row>
    <row r="11" spans="1:51">
      <c r="A11" s="25"/>
      <c r="B11" s="26"/>
      <c r="C11" s="26"/>
      <c r="D11" s="26"/>
      <c r="E11" s="8"/>
      <c r="J11" s="27"/>
      <c r="K11" s="27"/>
      <c r="L11" s="27"/>
      <c r="M11" s="27"/>
      <c r="N11" s="27"/>
      <c r="O11" s="27"/>
      <c r="P11" s="27"/>
      <c r="Q11" s="27"/>
      <c r="R11" s="8"/>
    </row>
    <row r="12" spans="1:51">
      <c r="A12" s="7"/>
      <c r="B12" s="4"/>
      <c r="C12" s="4"/>
      <c r="D12" s="4"/>
      <c r="F12" s="7"/>
      <c r="G12" s="7"/>
      <c r="H12" s="7"/>
      <c r="I12" s="7"/>
      <c r="J12" s="27"/>
      <c r="K12" s="27"/>
      <c r="L12" s="27"/>
      <c r="M12" s="18"/>
      <c r="N12" s="18"/>
      <c r="X12" s="39"/>
    </row>
    <row r="13" spans="1:51">
      <c r="A13" s="7" t="s">
        <v>77</v>
      </c>
      <c r="B13" s="4"/>
      <c r="C13" s="4"/>
      <c r="D13" s="4"/>
      <c r="F13" s="7"/>
      <c r="G13" s="7"/>
      <c r="H13" s="7"/>
      <c r="I13" s="7"/>
      <c r="J13" s="27"/>
      <c r="K13" s="27"/>
      <c r="L13" s="27"/>
      <c r="M13" s="18"/>
      <c r="N13" s="18"/>
    </row>
    <row r="14" spans="1:51" s="6" customFormat="1">
      <c r="A14" s="6" t="s">
        <v>114</v>
      </c>
      <c r="T14" s="4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</row>
    <row r="15" spans="1:51" s="6" customFormat="1">
      <c r="A15" s="6" t="s">
        <v>111</v>
      </c>
      <c r="T15" s="4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</row>
    <row r="16" spans="1:51" s="6" customFormat="1">
      <c r="A16" s="6" t="s">
        <v>116</v>
      </c>
      <c r="T16" s="4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</row>
    <row r="17" spans="1:51" s="6" customFormat="1">
      <c r="A17" s="6" t="s">
        <v>112</v>
      </c>
      <c r="T17" s="4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</row>
    <row r="18" spans="1:51">
      <c r="A18" s="25"/>
      <c r="B18" s="26"/>
      <c r="C18" s="26"/>
      <c r="D18" s="26"/>
      <c r="E18" s="8"/>
      <c r="J18" s="27"/>
      <c r="K18" s="27"/>
      <c r="L18" s="27"/>
      <c r="M18" s="27"/>
      <c r="N18" s="27"/>
      <c r="O18" s="27"/>
      <c r="P18" s="27"/>
      <c r="Q18" s="27"/>
      <c r="R18" s="8"/>
    </row>
    <row r="19" spans="1:51">
      <c r="A19" s="25"/>
      <c r="B19" s="26"/>
      <c r="C19" s="26"/>
      <c r="D19" s="26"/>
      <c r="E19" s="8"/>
      <c r="J19" s="27"/>
      <c r="K19" s="27"/>
      <c r="L19" s="27"/>
      <c r="M19" s="27"/>
      <c r="N19" s="27"/>
      <c r="O19" s="27"/>
      <c r="P19" s="27"/>
      <c r="Q19" s="27"/>
      <c r="R19" s="8"/>
    </row>
    <row r="20" spans="1:51">
      <c r="A20" s="7" t="s">
        <v>76</v>
      </c>
      <c r="B20" s="4"/>
      <c r="C20" s="4"/>
      <c r="D20" s="4"/>
      <c r="F20" s="7"/>
      <c r="G20" s="7"/>
      <c r="H20" s="7"/>
      <c r="I20" s="7"/>
      <c r="J20" s="18"/>
      <c r="K20" s="18"/>
      <c r="L20" s="18"/>
      <c r="M20" s="18"/>
      <c r="N20" s="18"/>
    </row>
    <row r="21" spans="1:51">
      <c r="A21" s="6" t="s">
        <v>39</v>
      </c>
      <c r="B21" s="8"/>
      <c r="C21" s="8"/>
      <c r="D21" s="8"/>
      <c r="F21" s="6"/>
      <c r="G21" s="6"/>
      <c r="H21" s="6"/>
      <c r="I21" s="6"/>
      <c r="J21" s="19"/>
      <c r="K21" s="19"/>
      <c r="L21" s="18"/>
      <c r="M21" s="18"/>
      <c r="N21" s="18"/>
      <c r="T21" s="55" t="s">
        <v>87</v>
      </c>
      <c r="U21" s="50" t="s">
        <v>66</v>
      </c>
      <c r="V21" s="54"/>
      <c r="W21" s="50"/>
      <c r="X21" s="50" t="s">
        <v>70</v>
      </c>
      <c r="AJ21" s="60" t="s">
        <v>87</v>
      </c>
      <c r="AK21" s="66" t="s">
        <v>66</v>
      </c>
      <c r="AL21" s="66"/>
      <c r="AM21" s="66"/>
      <c r="AN21" s="67" t="s">
        <v>70</v>
      </c>
    </row>
    <row r="22" spans="1:51">
      <c r="A22" s="6"/>
      <c r="B22" s="28">
        <f ca="1">X22</f>
        <v>677.11710076151837</v>
      </c>
      <c r="C22" s="6" t="s">
        <v>78</v>
      </c>
      <c r="D22" s="8"/>
      <c r="F22" s="6"/>
      <c r="G22" s="6"/>
      <c r="H22" s="6"/>
      <c r="I22" s="6"/>
      <c r="J22" s="19"/>
      <c r="K22" s="20"/>
      <c r="L22" s="18"/>
      <c r="M22" s="18"/>
      <c r="N22" s="18"/>
      <c r="T22" s="47" t="s">
        <v>88</v>
      </c>
      <c r="U22" s="47" t="s">
        <v>67</v>
      </c>
      <c r="V22" s="52"/>
      <c r="W22" s="47"/>
      <c r="X22" s="57">
        <f ca="1">IF($T22="Y",VLOOKUP($U22,INDIRECT($U$2),X$6,0)*PercIncrJan2020,VLOOKUP($U22,INDIRECT($U$2),X$6,0))</f>
        <v>677.11710076151837</v>
      </c>
      <c r="AJ22" s="63" t="str">
        <f>T22</f>
        <v>Y</v>
      </c>
      <c r="AK22" s="58" t="str">
        <f t="shared" ref="AK22:AK24" si="20">U22</f>
        <v>10th</v>
      </c>
      <c r="AN22" s="64">
        <f t="shared" ref="AN22:AN24" ca="1" si="21">ROUNDUP(X22/2080,3)</f>
        <v>0.32600000000000001</v>
      </c>
    </row>
    <row r="23" spans="1:51">
      <c r="A23" s="6"/>
      <c r="B23" s="28">
        <f t="shared" ref="B23:B24" ca="1" si="22">X23</f>
        <v>811.7782877797564</v>
      </c>
      <c r="C23" s="6" t="s">
        <v>79</v>
      </c>
      <c r="D23" s="8"/>
      <c r="F23" s="6"/>
      <c r="G23" s="6"/>
      <c r="H23" s="6"/>
      <c r="I23" s="6"/>
      <c r="J23" s="19"/>
      <c r="K23" s="20"/>
      <c r="L23" s="18"/>
      <c r="M23" s="18"/>
      <c r="N23" s="18"/>
      <c r="T23" s="47" t="s">
        <v>88</v>
      </c>
      <c r="U23" s="47" t="s">
        <v>68</v>
      </c>
      <c r="V23" s="52"/>
      <c r="W23" s="47"/>
      <c r="X23" s="57">
        <f ca="1">IF($T23="Y",VLOOKUP($U23,INDIRECT($U$2),X$6,0)*PercIncrJan2020,VLOOKUP($U23,INDIRECT($U$2),X$6,0))</f>
        <v>811.7782877797564</v>
      </c>
      <c r="AJ23" s="63" t="str">
        <f t="shared" ref="AJ23:AJ24" si="23">T23</f>
        <v>Y</v>
      </c>
      <c r="AK23" s="58" t="str">
        <f t="shared" si="20"/>
        <v>15th</v>
      </c>
      <c r="AN23" s="64">
        <f t="shared" ca="1" si="21"/>
        <v>0.39100000000000001</v>
      </c>
    </row>
    <row r="24" spans="1:51">
      <c r="A24" s="6"/>
      <c r="B24" s="28">
        <f t="shared" ca="1" si="22"/>
        <v>947.70986335477062</v>
      </c>
      <c r="C24" s="6" t="s">
        <v>80</v>
      </c>
      <c r="D24" s="8"/>
      <c r="F24" s="6"/>
      <c r="G24" s="6"/>
      <c r="H24" s="6"/>
      <c r="I24" s="6"/>
      <c r="J24" s="8"/>
      <c r="K24" s="20"/>
      <c r="L24" s="8"/>
      <c r="M24" s="8"/>
      <c r="N24" s="8"/>
      <c r="T24" s="47" t="s">
        <v>88</v>
      </c>
      <c r="U24" s="47" t="s">
        <v>69</v>
      </c>
      <c r="V24" s="52"/>
      <c r="W24" s="47"/>
      <c r="X24" s="57">
        <f ca="1">IF($T24="Y",VLOOKUP($U24,INDIRECT($U$2),X$6,0)*PercIncrJan2020,VLOOKUP($U24,INDIRECT($U$2),X$6,0))</f>
        <v>947.70986335477062</v>
      </c>
      <c r="AJ24" s="63" t="str">
        <f t="shared" si="23"/>
        <v>Y</v>
      </c>
      <c r="AK24" s="58" t="str">
        <f t="shared" si="20"/>
        <v>20th</v>
      </c>
      <c r="AN24" s="64">
        <f t="shared" ca="1" si="21"/>
        <v>0.45600000000000002</v>
      </c>
    </row>
    <row r="25" spans="1:51">
      <c r="A25" s="6"/>
      <c r="B25" s="4"/>
      <c r="C25" s="4"/>
      <c r="D25" s="4"/>
      <c r="E25" s="7"/>
      <c r="F25" s="7"/>
      <c r="G25" s="7"/>
      <c r="H25" s="7"/>
      <c r="I25" s="7"/>
      <c r="J25" s="8"/>
      <c r="K25" s="9"/>
      <c r="L25" s="8"/>
      <c r="M25" s="8"/>
      <c r="N25" s="8"/>
    </row>
    <row r="26" spans="1:51">
      <c r="A26" s="7" t="s">
        <v>43</v>
      </c>
      <c r="B26" s="8"/>
      <c r="C26" s="8"/>
      <c r="E26" s="7"/>
      <c r="J26" s="4"/>
      <c r="K26" s="9"/>
      <c r="L26" s="8"/>
      <c r="M26" s="8"/>
      <c r="N26" s="8"/>
    </row>
    <row r="27" spans="1:51">
      <c r="A27" s="6" t="s">
        <v>75</v>
      </c>
      <c r="C27" s="8"/>
      <c r="D27" s="6"/>
      <c r="E27" s="7"/>
      <c r="J27" s="4"/>
      <c r="K27" s="9"/>
      <c r="L27" s="8"/>
      <c r="M27" s="8"/>
      <c r="N27" s="8"/>
    </row>
    <row r="28" spans="1:51">
      <c r="A28" s="6"/>
      <c r="B28" s="8"/>
      <c r="C28" s="8"/>
      <c r="D28" s="4"/>
      <c r="E28" s="7"/>
      <c r="F28" s="7"/>
      <c r="G28" s="7"/>
      <c r="H28" s="7"/>
      <c r="I28" s="7"/>
      <c r="J28" s="4"/>
      <c r="K28" s="9"/>
      <c r="L28" s="8"/>
      <c r="M28" s="8"/>
      <c r="N28" s="8"/>
    </row>
    <row r="29" spans="1:51">
      <c r="A29" s="7" t="s">
        <v>118</v>
      </c>
      <c r="B29" s="8"/>
      <c r="C29" s="8"/>
      <c r="D29" s="4"/>
      <c r="E29" s="7"/>
      <c r="F29" s="7"/>
      <c r="G29" s="7"/>
      <c r="H29" s="7"/>
      <c r="I29" s="7"/>
      <c r="J29" s="4"/>
      <c r="K29" s="9"/>
      <c r="L29" s="8"/>
      <c r="M29" s="8"/>
      <c r="N29" s="8"/>
    </row>
    <row r="30" spans="1:51">
      <c r="A30" s="6" t="s">
        <v>119</v>
      </c>
    </row>
    <row r="31" spans="1:51">
      <c r="L31" s="29"/>
      <c r="M31" s="29"/>
      <c r="N31" s="29"/>
    </row>
    <row r="32" spans="1:51">
      <c r="A32" s="7"/>
      <c r="L32" s="27"/>
      <c r="M32" s="8"/>
    </row>
    <row r="33" spans="1:51">
      <c r="A33" s="7"/>
    </row>
    <row r="34" spans="1:51">
      <c r="A34" s="4"/>
      <c r="B34" s="4"/>
      <c r="C34" s="4"/>
      <c r="D34" s="4"/>
      <c r="E34" s="7"/>
      <c r="F34" s="7"/>
      <c r="G34" s="7"/>
      <c r="H34" s="7"/>
      <c r="I34" s="7"/>
      <c r="J34" s="5"/>
      <c r="K34" s="4"/>
      <c r="L34" s="4"/>
      <c r="M34" s="4"/>
      <c r="N34" s="4"/>
      <c r="O34" s="4"/>
      <c r="P34" s="4"/>
      <c r="Q34" s="4"/>
      <c r="R34" s="4"/>
      <c r="S34" s="4"/>
      <c r="T34" s="36"/>
      <c r="U34" s="36"/>
      <c r="V34" s="36"/>
    </row>
    <row r="36" spans="1:51">
      <c r="A36" s="25"/>
      <c r="B36" s="8"/>
      <c r="C36" s="8"/>
      <c r="D36" s="26"/>
      <c r="E36" s="8"/>
      <c r="J36" s="19"/>
      <c r="K36" s="19"/>
      <c r="L36" s="19"/>
      <c r="M36" s="18"/>
      <c r="N36" s="18"/>
    </row>
    <row r="37" spans="1:51">
      <c r="A37" s="7"/>
      <c r="B37" s="4"/>
      <c r="C37" s="4"/>
      <c r="D37" s="4"/>
      <c r="F37" s="7"/>
      <c r="G37" s="7"/>
      <c r="H37" s="7"/>
      <c r="I37" s="7"/>
      <c r="J37" s="27"/>
      <c r="K37" s="27"/>
      <c r="L37" s="27"/>
      <c r="M37" s="18"/>
      <c r="N37" s="18"/>
    </row>
    <row r="38" spans="1:51">
      <c r="A38" s="7"/>
      <c r="B38" s="4"/>
      <c r="C38" s="4"/>
      <c r="D38" s="4"/>
      <c r="F38" s="7"/>
      <c r="G38" s="7"/>
      <c r="H38" s="7"/>
      <c r="I38" s="7"/>
      <c r="J38" s="27"/>
      <c r="K38" s="27"/>
      <c r="L38" s="27"/>
      <c r="M38" s="18"/>
      <c r="N38" s="18"/>
    </row>
    <row r="39" spans="1:51" s="6" customFormat="1">
      <c r="T39" s="4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</row>
    <row r="40" spans="1:51" s="6" customFormat="1">
      <c r="T40" s="4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</row>
    <row r="41" spans="1:51" s="6" customFormat="1">
      <c r="T41" s="4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</row>
    <row r="42" spans="1:51" s="6" customFormat="1">
      <c r="T42" s="4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</row>
    <row r="43" spans="1:51" s="6" customFormat="1">
      <c r="T43" s="4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</row>
    <row r="44" spans="1:51" s="6" customFormat="1">
      <c r="T44" s="4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</row>
    <row r="45" spans="1:51">
      <c r="A45" s="25"/>
      <c r="B45" s="26"/>
      <c r="C45" s="26"/>
      <c r="D45" s="26"/>
      <c r="E45" s="8"/>
      <c r="J45" s="27"/>
      <c r="K45" s="27"/>
      <c r="L45" s="27"/>
      <c r="M45" s="27"/>
      <c r="N45" s="27"/>
      <c r="O45" s="27"/>
      <c r="P45" s="27"/>
      <c r="Q45" s="27"/>
      <c r="R45" s="8"/>
    </row>
    <row r="46" spans="1:51">
      <c r="A46" s="25"/>
      <c r="B46" s="26"/>
      <c r="C46" s="26"/>
      <c r="D46" s="26"/>
      <c r="E46" s="8"/>
      <c r="J46" s="27"/>
      <c r="K46" s="27"/>
      <c r="L46" s="27"/>
      <c r="M46" s="27"/>
      <c r="N46" s="27"/>
      <c r="O46" s="27"/>
      <c r="P46" s="27"/>
      <c r="Q46" s="27"/>
      <c r="R46" s="8"/>
    </row>
    <row r="47" spans="1:51">
      <c r="A47" s="7"/>
      <c r="B47" s="4"/>
      <c r="C47" s="4"/>
      <c r="D47" s="4"/>
      <c r="F47" s="7"/>
      <c r="G47" s="7"/>
      <c r="H47" s="7"/>
      <c r="I47" s="7"/>
      <c r="J47" s="18"/>
      <c r="K47" s="18"/>
      <c r="L47" s="18"/>
      <c r="M47" s="18"/>
      <c r="N47" s="18"/>
    </row>
    <row r="48" spans="1:51">
      <c r="A48" s="6"/>
      <c r="B48" s="8"/>
      <c r="C48" s="8"/>
      <c r="D48" s="8"/>
      <c r="F48" s="6"/>
      <c r="G48" s="6"/>
      <c r="H48" s="6"/>
      <c r="I48" s="6"/>
      <c r="J48" s="19"/>
      <c r="K48" s="19"/>
      <c r="L48" s="18"/>
      <c r="M48" s="18"/>
      <c r="N48" s="18"/>
      <c r="U48" s="38"/>
      <c r="V48" s="38"/>
    </row>
    <row r="49" spans="1:22">
      <c r="A49" s="6"/>
      <c r="B49" s="8"/>
      <c r="C49" s="8"/>
      <c r="D49" s="8"/>
      <c r="E49" s="28"/>
      <c r="F49" s="6"/>
      <c r="G49" s="6"/>
      <c r="H49" s="6"/>
      <c r="I49" s="6"/>
      <c r="J49" s="19"/>
      <c r="K49" s="20"/>
      <c r="L49" s="18"/>
      <c r="M49" s="18"/>
      <c r="N49" s="18"/>
      <c r="U49" s="38"/>
      <c r="V49" s="38"/>
    </row>
    <row r="50" spans="1:22">
      <c r="A50" s="6"/>
      <c r="B50" s="8"/>
      <c r="C50" s="8"/>
      <c r="D50" s="8"/>
      <c r="E50" s="28"/>
      <c r="F50" s="6"/>
      <c r="G50" s="6"/>
      <c r="H50" s="6"/>
      <c r="I50" s="6"/>
      <c r="J50" s="19"/>
      <c r="K50" s="20"/>
      <c r="L50" s="18"/>
      <c r="M50" s="18"/>
      <c r="N50" s="18"/>
      <c r="U50" s="38"/>
      <c r="V50" s="38"/>
    </row>
    <row r="51" spans="1:22">
      <c r="A51" s="6"/>
      <c r="B51" s="8"/>
      <c r="C51" s="8"/>
      <c r="D51" s="8"/>
      <c r="E51" s="28"/>
      <c r="F51" s="6"/>
      <c r="G51" s="6"/>
      <c r="H51" s="6"/>
      <c r="I51" s="6"/>
      <c r="J51" s="8"/>
      <c r="K51" s="20"/>
      <c r="L51" s="8"/>
      <c r="M51" s="8"/>
      <c r="N51" s="8"/>
      <c r="U51" s="38"/>
      <c r="V51" s="38"/>
    </row>
    <row r="52" spans="1:22">
      <c r="A52" s="6"/>
      <c r="B52" s="4"/>
      <c r="C52" s="4"/>
      <c r="D52" s="4"/>
      <c r="E52" s="7"/>
      <c r="F52" s="7"/>
      <c r="G52" s="7"/>
      <c r="H52" s="7"/>
      <c r="I52" s="7"/>
      <c r="J52" s="8"/>
      <c r="K52" s="9"/>
      <c r="L52" s="8"/>
      <c r="M52" s="8"/>
      <c r="N52" s="8"/>
    </row>
    <row r="53" spans="1:22">
      <c r="A53" s="7"/>
      <c r="B53" s="8"/>
      <c r="C53" s="8"/>
      <c r="D53" s="4"/>
      <c r="E53" s="7"/>
      <c r="F53" s="6"/>
      <c r="G53" s="6"/>
      <c r="H53" s="6"/>
      <c r="I53" s="6"/>
      <c r="J53" s="4"/>
      <c r="K53" s="9"/>
      <c r="L53" s="8"/>
      <c r="M53" s="8"/>
      <c r="N53" s="8"/>
    </row>
    <row r="54" spans="1:22">
      <c r="A54" s="6"/>
      <c r="B54" s="8"/>
      <c r="C54" s="8"/>
      <c r="D54" s="4"/>
      <c r="E54" s="7"/>
      <c r="F54" s="6"/>
      <c r="G54" s="6"/>
      <c r="H54" s="6"/>
      <c r="I54" s="6"/>
      <c r="J54" s="4"/>
      <c r="K54" s="9"/>
      <c r="L54" s="8"/>
      <c r="M54" s="8"/>
      <c r="N54" s="8"/>
    </row>
  </sheetData>
  <sheetProtection sheet="1" objects="1" scenarios="1"/>
  <pageMargins left="0.25" right="0.25" top="0.75" bottom="0.75" header="0.3" footer="0.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E80B-71E8-497F-908D-F9F2BCFE2060}">
  <sheetPr>
    <tabColor theme="1"/>
  </sheetPr>
  <dimension ref="A1:AY54"/>
  <sheetViews>
    <sheetView showGridLines="0" workbookViewId="0"/>
  </sheetViews>
  <sheetFormatPr defaultColWidth="8.7109375" defaultRowHeight="15"/>
  <cols>
    <col min="1" max="1" width="7.140625" style="12" customWidth="1"/>
    <col min="2" max="2" width="7.5703125" style="12" bestFit="1" customWidth="1"/>
    <col min="3" max="3" width="6.42578125" style="12" customWidth="1"/>
    <col min="4" max="4" width="6.5703125" style="12" bestFit="1" customWidth="1"/>
    <col min="5" max="5" width="8.7109375" style="12" customWidth="1"/>
    <col min="6" max="6" width="26.85546875" style="12" customWidth="1"/>
    <col min="7" max="7" width="10.5703125" style="12" bestFit="1" customWidth="1"/>
    <col min="8" max="9" width="10.42578125" style="12" bestFit="1" customWidth="1"/>
    <col min="10" max="18" width="8.5703125" style="12" bestFit="1" customWidth="1"/>
    <col min="19" max="19" width="8.7109375" style="12"/>
    <col min="20" max="20" width="15.140625" style="47" hidden="1" customWidth="1"/>
    <col min="21" max="21" width="14.5703125" style="31" hidden="1" customWidth="1"/>
    <col min="22" max="22" width="21.140625" style="31" hidden="1" customWidth="1"/>
    <col min="23" max="23" width="0" style="31" hidden="1" customWidth="1"/>
    <col min="24" max="26" width="7.5703125" style="31" hidden="1" customWidth="1"/>
    <col min="27" max="35" width="8.5703125" style="31" hidden="1" customWidth="1"/>
    <col min="36" max="37" width="0" style="58" hidden="1" customWidth="1"/>
    <col min="38" max="38" width="21.140625" style="58" hidden="1" customWidth="1"/>
    <col min="39" max="51" width="0" style="58" hidden="1" customWidth="1"/>
    <col min="52" max="16384" width="8.7109375" style="12"/>
  </cols>
  <sheetData>
    <row r="1" spans="1:51">
      <c r="A1" s="7" t="s">
        <v>0</v>
      </c>
      <c r="T1" s="37" t="s">
        <v>93</v>
      </c>
      <c r="U1" s="56">
        <v>1.0149999999999999</v>
      </c>
      <c r="AD1" s="32"/>
      <c r="AE1" s="32"/>
      <c r="AF1" s="32"/>
      <c r="AG1" s="33"/>
      <c r="AH1" s="33"/>
      <c r="AJ1" s="58" t="s">
        <v>113</v>
      </c>
    </row>
    <row r="2" spans="1:51">
      <c r="A2" s="6" t="s">
        <v>106</v>
      </c>
      <c r="K2" s="22">
        <v>2760</v>
      </c>
      <c r="T2" s="37" t="s">
        <v>91</v>
      </c>
      <c r="U2" s="47" t="s">
        <v>92</v>
      </c>
      <c r="AD2" s="34"/>
      <c r="AE2" s="35"/>
      <c r="AF2" s="33"/>
      <c r="AG2" s="33"/>
      <c r="AH2" s="33"/>
    </row>
    <row r="3" spans="1:51">
      <c r="A3" s="12" t="s">
        <v>110</v>
      </c>
      <c r="AD3" s="33"/>
      <c r="AE3" s="33"/>
      <c r="AF3" s="33"/>
      <c r="AG3" s="33"/>
      <c r="AH3" s="33"/>
    </row>
    <row r="4" spans="1:51">
      <c r="A4" s="69" t="s">
        <v>120</v>
      </c>
      <c r="AD4" s="33"/>
      <c r="AE4" s="33"/>
      <c r="AF4" s="33"/>
      <c r="AG4" s="33"/>
      <c r="AH4" s="33"/>
    </row>
    <row r="5" spans="1:51">
      <c r="AD5" s="33"/>
      <c r="AE5" s="33"/>
      <c r="AF5" s="33"/>
      <c r="AG5" s="33"/>
      <c r="AH5" s="33"/>
    </row>
    <row r="6" spans="1:51">
      <c r="A6" s="4" t="s">
        <v>3</v>
      </c>
      <c r="B6" s="4" t="s">
        <v>71</v>
      </c>
      <c r="C6" s="4" t="s">
        <v>72</v>
      </c>
      <c r="D6" s="4" t="s">
        <v>73</v>
      </c>
      <c r="E6" s="7"/>
      <c r="F6" s="7"/>
      <c r="G6" s="7"/>
      <c r="H6" s="7"/>
      <c r="I6" s="7"/>
      <c r="J6" s="5"/>
      <c r="K6" s="4"/>
      <c r="L6" s="4"/>
      <c r="M6" s="4"/>
      <c r="N6" s="4"/>
      <c r="O6" s="4"/>
      <c r="P6" s="4"/>
      <c r="Q6" s="4"/>
      <c r="R6" s="4"/>
      <c r="S6" s="4"/>
      <c r="T6" s="36"/>
      <c r="U6" s="36" t="s">
        <v>3</v>
      </c>
      <c r="V6" s="36"/>
      <c r="W6" s="36" t="s">
        <v>51</v>
      </c>
      <c r="X6" s="36">
        <v>4</v>
      </c>
      <c r="Y6" s="36">
        <f>X6+1</f>
        <v>5</v>
      </c>
      <c r="Z6" s="36">
        <f t="shared" ref="Z6:AI6" si="0">Y6+1</f>
        <v>6</v>
      </c>
      <c r="AA6" s="36">
        <f t="shared" si="0"/>
        <v>7</v>
      </c>
      <c r="AB6" s="36">
        <f t="shared" si="0"/>
        <v>8</v>
      </c>
      <c r="AC6" s="36">
        <f t="shared" si="0"/>
        <v>9</v>
      </c>
      <c r="AD6" s="36">
        <f t="shared" si="0"/>
        <v>10</v>
      </c>
      <c r="AE6" s="36">
        <f t="shared" si="0"/>
        <v>11</v>
      </c>
      <c r="AF6" s="36">
        <f t="shared" si="0"/>
        <v>12</v>
      </c>
      <c r="AG6" s="36">
        <f t="shared" si="0"/>
        <v>13</v>
      </c>
      <c r="AH6" s="36">
        <f t="shared" si="0"/>
        <v>14</v>
      </c>
      <c r="AI6" s="36">
        <f t="shared" si="0"/>
        <v>15</v>
      </c>
      <c r="AJ6" s="59"/>
      <c r="AK6" s="59" t="s">
        <v>3</v>
      </c>
      <c r="AL6" s="59"/>
      <c r="AM6" s="59" t="s">
        <v>51</v>
      </c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</row>
    <row r="7" spans="1:51">
      <c r="A7" s="40" t="s">
        <v>13</v>
      </c>
      <c r="B7" s="40" t="s">
        <v>52</v>
      </c>
      <c r="C7" s="40" t="s">
        <v>52</v>
      </c>
      <c r="D7" s="40" t="s">
        <v>74</v>
      </c>
      <c r="E7" s="40" t="s">
        <v>14</v>
      </c>
      <c r="F7" s="41" t="s">
        <v>16</v>
      </c>
      <c r="G7" s="43" t="s">
        <v>81</v>
      </c>
      <c r="H7" s="43" t="s">
        <v>82</v>
      </c>
      <c r="I7" s="43" t="s">
        <v>83</v>
      </c>
      <c r="J7" s="42" t="s">
        <v>54</v>
      </c>
      <c r="K7" s="42" t="s">
        <v>55</v>
      </c>
      <c r="L7" s="42" t="s">
        <v>56</v>
      </c>
      <c r="M7" s="42" t="s">
        <v>57</v>
      </c>
      <c r="N7" s="42" t="s">
        <v>58</v>
      </c>
      <c r="O7" s="42" t="s">
        <v>59</v>
      </c>
      <c r="P7" s="42" t="s">
        <v>60</v>
      </c>
      <c r="Q7" s="42" t="s">
        <v>61</v>
      </c>
      <c r="R7" s="42" t="s">
        <v>62</v>
      </c>
      <c r="S7" s="5"/>
      <c r="T7" s="55" t="s">
        <v>87</v>
      </c>
      <c r="U7" s="50" t="s">
        <v>13</v>
      </c>
      <c r="V7" s="51" t="s">
        <v>53</v>
      </c>
      <c r="W7" s="50" t="s">
        <v>52</v>
      </c>
      <c r="X7" s="50" t="s">
        <v>63</v>
      </c>
      <c r="Y7" s="50" t="s">
        <v>64</v>
      </c>
      <c r="Z7" s="50" t="s">
        <v>65</v>
      </c>
      <c r="AA7" s="50" t="s">
        <v>54</v>
      </c>
      <c r="AB7" s="50" t="s">
        <v>55</v>
      </c>
      <c r="AC7" s="50" t="s">
        <v>56</v>
      </c>
      <c r="AD7" s="50" t="s">
        <v>57</v>
      </c>
      <c r="AE7" s="50" t="s">
        <v>58</v>
      </c>
      <c r="AF7" s="50" t="s">
        <v>59</v>
      </c>
      <c r="AG7" s="50" t="s">
        <v>60</v>
      </c>
      <c r="AH7" s="50" t="s">
        <v>61</v>
      </c>
      <c r="AI7" s="50" t="s">
        <v>62</v>
      </c>
      <c r="AJ7" s="60" t="s">
        <v>87</v>
      </c>
      <c r="AK7" s="61" t="s">
        <v>13</v>
      </c>
      <c r="AL7" s="62" t="s">
        <v>53</v>
      </c>
      <c r="AM7" s="61" t="s">
        <v>52</v>
      </c>
      <c r="AN7" s="61" t="s">
        <v>63</v>
      </c>
      <c r="AO7" s="61" t="s">
        <v>64</v>
      </c>
      <c r="AP7" s="61" t="s">
        <v>65</v>
      </c>
      <c r="AQ7" s="61" t="s">
        <v>54</v>
      </c>
      <c r="AR7" s="61" t="s">
        <v>55</v>
      </c>
      <c r="AS7" s="61" t="s">
        <v>56</v>
      </c>
      <c r="AT7" s="61" t="s">
        <v>57</v>
      </c>
      <c r="AU7" s="61" t="s">
        <v>58</v>
      </c>
      <c r="AV7" s="61" t="s">
        <v>59</v>
      </c>
      <c r="AW7" s="61" t="s">
        <v>60</v>
      </c>
      <c r="AX7" s="61" t="s">
        <v>61</v>
      </c>
      <c r="AY7" s="61" t="s">
        <v>62</v>
      </c>
    </row>
    <row r="8" spans="1:51">
      <c r="A8" s="25" t="s">
        <v>21</v>
      </c>
      <c r="B8" s="8">
        <v>9</v>
      </c>
      <c r="C8" s="8">
        <v>1</v>
      </c>
      <c r="D8" s="26">
        <v>410</v>
      </c>
      <c r="E8" s="8" t="s">
        <v>22</v>
      </c>
      <c r="F8" s="12" t="s">
        <v>23</v>
      </c>
      <c r="G8" s="44">
        <f ca="1">X8</f>
        <v>81263.640499999994</v>
      </c>
      <c r="H8" s="44">
        <f t="shared" ref="H8:R10" ca="1" si="1">Y8</f>
        <v>83453.360899999985</v>
      </c>
      <c r="I8" s="44">
        <f t="shared" ca="1" si="1"/>
        <v>85707.66575</v>
      </c>
      <c r="J8" s="44">
        <f t="shared" ca="1" si="1"/>
        <v>88030.655650000001</v>
      </c>
      <c r="K8" s="44">
        <f t="shared" ca="1" si="1"/>
        <v>91918.024449999997</v>
      </c>
      <c r="L8" s="44">
        <f t="shared" ca="1" si="1"/>
        <v>96094.485549999983</v>
      </c>
      <c r="M8" s="44">
        <f t="shared" ca="1" si="1"/>
        <v>100608.22099999999</v>
      </c>
      <c r="N8" s="44">
        <f t="shared" ca="1" si="1"/>
        <v>103171.09599999999</v>
      </c>
      <c r="O8" s="44">
        <f t="shared" ca="1" si="1"/>
        <v>105809.83209999999</v>
      </c>
      <c r="P8" s="44">
        <f t="shared" ca="1" si="1"/>
        <v>108528.52989999999</v>
      </c>
      <c r="Q8" s="44">
        <f t="shared" ca="1" si="1"/>
        <v>111329.23969999999</v>
      </c>
      <c r="R8" s="44">
        <f t="shared" ca="1" si="1"/>
        <v>114279.62139999999</v>
      </c>
      <c r="T8" s="47" t="s">
        <v>88</v>
      </c>
      <c r="U8" s="47" t="str">
        <f>A8</f>
        <v>00630C</v>
      </c>
      <c r="V8" s="47" t="str">
        <f>F8</f>
        <v>Asst City Attorney I-C</v>
      </c>
      <c r="W8" s="46">
        <v>1</v>
      </c>
      <c r="X8" s="57" cm="1">
        <f t="array" aca="1" ref="X8" ca="1">IF($T8="Y",VLOOKUP($U8,INDIRECT($U$2),X$6,0)*INDIRECT($T$1),VLOOKUP($U8,INDIRECT($U$2),X$6,0))</f>
        <v>81263.640499999994</v>
      </c>
      <c r="Y8" s="57" cm="1">
        <f t="array" aca="1" ref="Y8" ca="1">IF($T8="Y",VLOOKUP($U8,INDIRECT($U$2),Y$6,0)*INDIRECT($T$1),VLOOKUP($U8,INDIRECT($U$2),Y$6,0))</f>
        <v>83453.360899999985</v>
      </c>
      <c r="Z8" s="57" cm="1">
        <f t="array" aca="1" ref="Z8" ca="1">IF($T8="Y",VLOOKUP($U8,INDIRECT($U$2),Z$6,0)*INDIRECT($T$1),VLOOKUP($U8,INDIRECT($U$2),Z$6,0))</f>
        <v>85707.66575</v>
      </c>
      <c r="AA8" s="57" cm="1">
        <f t="array" aca="1" ref="AA8" ca="1">IF($T8="Y",VLOOKUP($U8,INDIRECT($U$2),AA$6,0)*INDIRECT($T$1),VLOOKUP($U8,INDIRECT($U$2),AA$6,0))</f>
        <v>88030.655650000001</v>
      </c>
      <c r="AB8" s="57" cm="1">
        <f t="array" aca="1" ref="AB8" ca="1">IF($T8="Y",VLOOKUP($U8,INDIRECT($U$2),AB$6,0)*INDIRECT($T$1),VLOOKUP($U8,INDIRECT($U$2),AB$6,0))</f>
        <v>91918.024449999997</v>
      </c>
      <c r="AC8" s="57" cm="1">
        <f t="array" aca="1" ref="AC8" ca="1">IF($T8="Y",VLOOKUP($U8,INDIRECT($U$2),AC$6,0)*INDIRECT($T$1),VLOOKUP($U8,INDIRECT($U$2),AC$6,0))</f>
        <v>96094.485549999983</v>
      </c>
      <c r="AD8" s="57" cm="1">
        <f t="array" aca="1" ref="AD8" ca="1">IF($T8="Y",VLOOKUP($U8,INDIRECT($U$2),AD$6,0)*INDIRECT($T$1),VLOOKUP($U8,INDIRECT($U$2),AD$6,0))</f>
        <v>100608.22099999999</v>
      </c>
      <c r="AE8" s="57" cm="1">
        <f t="array" aca="1" ref="AE8" ca="1">IF($T8="Y",VLOOKUP($U8,INDIRECT($U$2),AE$6,0)*INDIRECT($T$1),VLOOKUP($U8,INDIRECT($U$2),AE$6,0))</f>
        <v>103171.09599999999</v>
      </c>
      <c r="AF8" s="57" cm="1">
        <f t="array" aca="1" ref="AF8" ca="1">IF($T8="Y",VLOOKUP($U8,INDIRECT($U$2),AF$6,0)*INDIRECT($T$1),VLOOKUP($U8,INDIRECT($U$2),AF$6,0))</f>
        <v>105809.83209999999</v>
      </c>
      <c r="AG8" s="57" cm="1">
        <f t="array" aca="1" ref="AG8" ca="1">IF($T8="Y",VLOOKUP($U8,INDIRECT($U$2),AG$6,0)*INDIRECT($T$1),VLOOKUP($U8,INDIRECT($U$2),AG$6,0))</f>
        <v>108528.52989999999</v>
      </c>
      <c r="AH8" s="57" cm="1">
        <f t="array" aca="1" ref="AH8" ca="1">IF($T8="Y",VLOOKUP($U8,INDIRECT($U$2),AH$6,0)*INDIRECT($T$1),VLOOKUP($U8,INDIRECT($U$2),AH$6,0))</f>
        <v>111329.23969999999</v>
      </c>
      <c r="AI8" s="57" cm="1">
        <f t="array" aca="1" ref="AI8" ca="1">IF($T8="Y",VLOOKUP($U8,INDIRECT($U$2),AI$6,0)*INDIRECT($T$1),VLOOKUP($U8,INDIRECT($U$2),AI$6,0))</f>
        <v>114279.62139999999</v>
      </c>
      <c r="AJ8" s="63" t="str">
        <f>T8</f>
        <v>Y</v>
      </c>
      <c r="AK8" s="58" t="str">
        <f t="shared" ref="AK8:AM10" si="2">U8</f>
        <v>00630C</v>
      </c>
      <c r="AL8" s="58" t="str">
        <f t="shared" si="2"/>
        <v>Asst City Attorney I-C</v>
      </c>
      <c r="AM8" s="63">
        <f t="shared" si="2"/>
        <v>1</v>
      </c>
      <c r="AN8" s="64">
        <f ca="1">ROUNDUP(X8/2080,3)</f>
        <v>39.07</v>
      </c>
      <c r="AO8" s="64">
        <f t="shared" ref="AO8:AY10" ca="1" si="3">ROUNDUP(Y8/2080,3)</f>
        <v>40.122</v>
      </c>
      <c r="AP8" s="64">
        <f t="shared" ca="1" si="3"/>
        <v>41.205999999999996</v>
      </c>
      <c r="AQ8" s="64">
        <f t="shared" ca="1" si="3"/>
        <v>42.323</v>
      </c>
      <c r="AR8" s="64">
        <f t="shared" ca="1" si="3"/>
        <v>44.192</v>
      </c>
      <c r="AS8" s="64">
        <f t="shared" ca="1" si="3"/>
        <v>46.199999999999996</v>
      </c>
      <c r="AT8" s="64">
        <f t="shared" ca="1" si="3"/>
        <v>48.37</v>
      </c>
      <c r="AU8" s="64">
        <f t="shared" ca="1" si="3"/>
        <v>49.601999999999997</v>
      </c>
      <c r="AV8" s="64">
        <f t="shared" ca="1" si="3"/>
        <v>50.870999999999995</v>
      </c>
      <c r="AW8" s="64">
        <f t="shared" ca="1" si="3"/>
        <v>52.177999999999997</v>
      </c>
      <c r="AX8" s="64">
        <f t="shared" ca="1" si="3"/>
        <v>53.524000000000001</v>
      </c>
      <c r="AY8" s="64">
        <f t="shared" ca="1" si="3"/>
        <v>54.942999999999998</v>
      </c>
    </row>
    <row r="9" spans="1:51">
      <c r="A9" s="25" t="s">
        <v>25</v>
      </c>
      <c r="B9" s="26">
        <v>12</v>
      </c>
      <c r="C9" s="26">
        <v>2</v>
      </c>
      <c r="D9" s="26">
        <v>543</v>
      </c>
      <c r="E9" s="8" t="s">
        <v>22</v>
      </c>
      <c r="F9" s="12" t="s">
        <v>26</v>
      </c>
      <c r="G9" s="45"/>
      <c r="H9" s="45"/>
      <c r="I9" s="45"/>
      <c r="J9" s="44">
        <f t="shared" ca="1" si="1"/>
        <v>103414.05654999999</v>
      </c>
      <c r="K9" s="44">
        <f t="shared" ca="1" si="1"/>
        <v>108111.29384999999</v>
      </c>
      <c r="L9" s="44">
        <f t="shared" ca="1" si="1"/>
        <v>113131.45339999998</v>
      </c>
      <c r="M9" s="44">
        <f t="shared" ca="1" si="1"/>
        <v>118474.5352</v>
      </c>
      <c r="N9" s="44">
        <f t="shared" ca="1" si="1"/>
        <v>124013.42065</v>
      </c>
      <c r="O9" s="44">
        <f t="shared" ca="1" si="1"/>
        <v>129519.50129999999</v>
      </c>
      <c r="P9" s="44"/>
      <c r="Q9" s="44"/>
      <c r="R9" s="44"/>
      <c r="T9" s="47" t="s">
        <v>88</v>
      </c>
      <c r="U9" s="47" t="str">
        <f>A9</f>
        <v>00650C</v>
      </c>
      <c r="V9" s="47" t="str">
        <f>F9</f>
        <v>Asst City Attorney II-C</v>
      </c>
      <c r="W9" s="46">
        <v>2</v>
      </c>
      <c r="X9" s="57"/>
      <c r="Y9" s="57"/>
      <c r="Z9" s="57"/>
      <c r="AA9" s="57" cm="1">
        <f t="array" aca="1" ref="AA9" ca="1">IF($T9="Y",VLOOKUP($U9,INDIRECT($U$2),AA$6,0)*INDIRECT($T$1),VLOOKUP($U9,INDIRECT($U$2),AA$6,0))</f>
        <v>103414.05654999999</v>
      </c>
      <c r="AB9" s="57" cm="1">
        <f t="array" aca="1" ref="AB9" ca="1">IF($T9="Y",VLOOKUP($U9,INDIRECT($U$2),AB$6,0)*INDIRECT($T$1),VLOOKUP($U9,INDIRECT($U$2),AB$6,0))</f>
        <v>108111.29384999999</v>
      </c>
      <c r="AC9" s="57" cm="1">
        <f t="array" aca="1" ref="AC9" ca="1">IF($T9="Y",VLOOKUP($U9,INDIRECT($U$2),AC$6,0)*INDIRECT($T$1),VLOOKUP($U9,INDIRECT($U$2),AC$6,0))</f>
        <v>113131.45339999998</v>
      </c>
      <c r="AD9" s="57" cm="1">
        <f t="array" aca="1" ref="AD9" ca="1">IF($T9="Y",VLOOKUP($U9,INDIRECT($U$2),AD$6,0)*INDIRECT($T$1),VLOOKUP($U9,INDIRECT($U$2),AD$6,0))</f>
        <v>118474.5352</v>
      </c>
      <c r="AE9" s="57" cm="1">
        <f t="array" aca="1" ref="AE9" ca="1">IF($T9="Y",VLOOKUP($U9,INDIRECT($U$2),AE$6,0)*INDIRECT($T$1),VLOOKUP($U9,INDIRECT($U$2),AE$6,0))</f>
        <v>124013.42065</v>
      </c>
      <c r="AF9" s="57" cm="1">
        <f t="array" aca="1" ref="AF9" ca="1">IF($T9="Y",VLOOKUP($U9,INDIRECT($U$2),AF$6,0)*INDIRECT($T$1),VLOOKUP($U9,INDIRECT($U$2),AF$6,0))</f>
        <v>129519.50129999999</v>
      </c>
      <c r="AG9" s="57"/>
      <c r="AH9" s="57"/>
      <c r="AI9" s="57"/>
      <c r="AJ9" s="63" t="str">
        <f t="shared" ref="AJ9:AJ10" si="4">T9</f>
        <v>Y</v>
      </c>
      <c r="AK9" s="58" t="str">
        <f t="shared" si="2"/>
        <v>00650C</v>
      </c>
      <c r="AL9" s="58" t="str">
        <f t="shared" si="2"/>
        <v>Asst City Attorney II-C</v>
      </c>
      <c r="AM9" s="63">
        <f t="shared" si="2"/>
        <v>2</v>
      </c>
      <c r="AN9" s="64"/>
      <c r="AO9" s="64"/>
      <c r="AP9" s="64"/>
      <c r="AQ9" s="64">
        <f t="shared" ca="1" si="3"/>
        <v>49.719000000000001</v>
      </c>
      <c r="AR9" s="64">
        <f t="shared" ca="1" si="3"/>
        <v>51.976999999999997</v>
      </c>
      <c r="AS9" s="64">
        <f t="shared" ca="1" si="3"/>
        <v>54.390999999999998</v>
      </c>
      <c r="AT9" s="64">
        <f t="shared" ca="1" si="3"/>
        <v>56.958999999999996</v>
      </c>
      <c r="AU9" s="64">
        <f t="shared" ca="1" si="3"/>
        <v>59.622</v>
      </c>
      <c r="AV9" s="64">
        <f t="shared" ca="1" si="3"/>
        <v>62.268999999999998</v>
      </c>
      <c r="AW9" s="64"/>
      <c r="AX9" s="64"/>
      <c r="AY9" s="64"/>
    </row>
    <row r="10" spans="1:51">
      <c r="A10" s="25" t="s">
        <v>28</v>
      </c>
      <c r="B10" s="26">
        <v>13</v>
      </c>
      <c r="C10" s="26">
        <v>3</v>
      </c>
      <c r="D10" s="26">
        <v>593</v>
      </c>
      <c r="E10" s="8" t="s">
        <v>22</v>
      </c>
      <c r="F10" s="12" t="s">
        <v>29</v>
      </c>
      <c r="G10" s="45"/>
      <c r="H10" s="45"/>
      <c r="I10" s="45"/>
      <c r="J10" s="44">
        <f t="shared" ca="1" si="1"/>
        <v>108726.38384999998</v>
      </c>
      <c r="K10" s="44">
        <f t="shared" ca="1" si="1"/>
        <v>113680.93379999998</v>
      </c>
      <c r="L10" s="44">
        <f t="shared" ca="1" si="1"/>
        <v>119024.0156</v>
      </c>
      <c r="M10" s="44">
        <f t="shared" ca="1" si="1"/>
        <v>124595.70584999998</v>
      </c>
      <c r="N10" s="44">
        <f t="shared" ca="1" si="1"/>
        <v>130619.48724999998</v>
      </c>
      <c r="O10" s="44">
        <f t="shared" ca="1" si="1"/>
        <v>136363.40269999998</v>
      </c>
      <c r="P10" s="44"/>
      <c r="Q10" s="44"/>
      <c r="R10" s="44"/>
      <c r="T10" s="47" t="s">
        <v>88</v>
      </c>
      <c r="U10" s="47" t="str">
        <f>A10</f>
        <v>00670C</v>
      </c>
      <c r="V10" s="47" t="str">
        <f>F10</f>
        <v>Asst City Attorney III-C</v>
      </c>
      <c r="W10" s="46">
        <v>3</v>
      </c>
      <c r="X10" s="57"/>
      <c r="Y10" s="57"/>
      <c r="Z10" s="57"/>
      <c r="AA10" s="57" cm="1">
        <f t="array" aca="1" ref="AA10" ca="1">IF($T10="Y",VLOOKUP($U10,INDIRECT($U$2),AA$6,0)*INDIRECT($T$1),VLOOKUP($U10,INDIRECT($U$2),AA$6,0))</f>
        <v>108726.38384999998</v>
      </c>
      <c r="AB10" s="57" cm="1">
        <f t="array" aca="1" ref="AB10" ca="1">IF($T10="Y",VLOOKUP($U10,INDIRECT($U$2),AB$6,0)*INDIRECT($T$1),VLOOKUP($U10,INDIRECT($U$2),AB$6,0))</f>
        <v>113680.93379999998</v>
      </c>
      <c r="AC10" s="57" cm="1">
        <f t="array" aca="1" ref="AC10" ca="1">IF($T10="Y",VLOOKUP($U10,INDIRECT($U$2),AC$6,0)*INDIRECT($T$1),VLOOKUP($U10,INDIRECT($U$2),AC$6,0))</f>
        <v>119024.0156</v>
      </c>
      <c r="AD10" s="57" cm="1">
        <f t="array" aca="1" ref="AD10" ca="1">IF($T10="Y",VLOOKUP($U10,INDIRECT($U$2),AD$6,0)*INDIRECT($T$1),VLOOKUP($U10,INDIRECT($U$2),AD$6,0))</f>
        <v>124595.70584999998</v>
      </c>
      <c r="AE10" s="57" cm="1">
        <f t="array" aca="1" ref="AE10" ca="1">IF($T10="Y",VLOOKUP($U10,INDIRECT($U$2),AE$6,0)*INDIRECT($T$1),VLOOKUP($U10,INDIRECT($U$2),AE$6,0))</f>
        <v>130619.48724999998</v>
      </c>
      <c r="AF10" s="57" cm="1">
        <f t="array" aca="1" ref="AF10" ca="1">IF($T10="Y",VLOOKUP($U10,INDIRECT($U$2),AF$6,0)*INDIRECT($T$1),VLOOKUP($U10,INDIRECT($U$2),AF$6,0))</f>
        <v>136363.40269999998</v>
      </c>
      <c r="AG10" s="57"/>
      <c r="AH10" s="57"/>
      <c r="AI10" s="57"/>
      <c r="AJ10" s="63" t="str">
        <f t="shared" si="4"/>
        <v>Y</v>
      </c>
      <c r="AK10" s="58" t="str">
        <f t="shared" si="2"/>
        <v>00670C</v>
      </c>
      <c r="AL10" s="58" t="str">
        <f t="shared" si="2"/>
        <v>Asst City Attorney III-C</v>
      </c>
      <c r="AM10" s="63">
        <f t="shared" si="2"/>
        <v>3</v>
      </c>
      <c r="AN10" s="64"/>
      <c r="AO10" s="64"/>
      <c r="AP10" s="64"/>
      <c r="AQ10" s="64">
        <f t="shared" ca="1" si="3"/>
        <v>52.272999999999996</v>
      </c>
      <c r="AR10" s="64">
        <f t="shared" ca="1" si="3"/>
        <v>54.655000000000001</v>
      </c>
      <c r="AS10" s="64">
        <f t="shared" ca="1" si="3"/>
        <v>57.223999999999997</v>
      </c>
      <c r="AT10" s="64">
        <f t="shared" ca="1" si="3"/>
        <v>59.902000000000001</v>
      </c>
      <c r="AU10" s="64">
        <f t="shared" ca="1" si="3"/>
        <v>62.797999999999995</v>
      </c>
      <c r="AV10" s="64">
        <f t="shared" ca="1" si="3"/>
        <v>65.56</v>
      </c>
      <c r="AW10" s="64"/>
      <c r="AX10" s="64"/>
      <c r="AY10" s="64"/>
    </row>
    <row r="11" spans="1:51">
      <c r="A11" s="25"/>
      <c r="B11" s="26"/>
      <c r="C11" s="26"/>
      <c r="D11" s="26"/>
      <c r="E11" s="8"/>
      <c r="J11" s="27"/>
      <c r="K11" s="27"/>
      <c r="L11" s="27"/>
      <c r="M11" s="27"/>
      <c r="N11" s="27"/>
      <c r="O11" s="27"/>
      <c r="P11" s="27"/>
      <c r="Q11" s="27"/>
      <c r="R11" s="8"/>
    </row>
    <row r="12" spans="1:51">
      <c r="A12" s="7"/>
      <c r="B12" s="4"/>
      <c r="C12" s="4"/>
      <c r="D12" s="4"/>
      <c r="F12" s="7"/>
      <c r="G12" s="7"/>
      <c r="H12" s="7"/>
      <c r="I12" s="7"/>
      <c r="J12" s="27"/>
      <c r="K12" s="27"/>
      <c r="L12" s="27"/>
      <c r="M12" s="18"/>
      <c r="N12" s="18"/>
    </row>
    <row r="13" spans="1:51">
      <c r="A13" s="7" t="s">
        <v>77</v>
      </c>
      <c r="B13" s="4"/>
      <c r="C13" s="4"/>
      <c r="D13" s="4"/>
      <c r="F13" s="7"/>
      <c r="G13" s="7"/>
      <c r="H13" s="7"/>
      <c r="I13" s="7"/>
      <c r="J13" s="27"/>
      <c r="K13" s="27"/>
      <c r="L13" s="27"/>
      <c r="M13" s="18"/>
      <c r="N13" s="18"/>
    </row>
    <row r="14" spans="1:51" s="6" customFormat="1">
      <c r="A14" s="68" t="s">
        <v>115</v>
      </c>
      <c r="T14" s="4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</row>
    <row r="15" spans="1:51" s="6" customFormat="1">
      <c r="A15" s="6" t="s">
        <v>111</v>
      </c>
      <c r="T15" s="4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</row>
    <row r="16" spans="1:51" s="6" customFormat="1">
      <c r="A16" s="68" t="s">
        <v>117</v>
      </c>
      <c r="T16" s="4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</row>
    <row r="17" spans="1:51" s="6" customFormat="1">
      <c r="A17" s="6" t="s">
        <v>112</v>
      </c>
      <c r="T17" s="4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</row>
    <row r="18" spans="1:51">
      <c r="A18" s="25"/>
      <c r="B18" s="26"/>
      <c r="C18" s="26"/>
      <c r="D18" s="26"/>
      <c r="E18" s="8"/>
      <c r="J18" s="27"/>
      <c r="K18" s="27"/>
      <c r="L18" s="27"/>
      <c r="M18" s="27"/>
      <c r="N18" s="27"/>
      <c r="O18" s="27"/>
      <c r="P18" s="27"/>
      <c r="Q18" s="27"/>
      <c r="R18" s="8"/>
    </row>
    <row r="19" spans="1:51">
      <c r="A19" s="25"/>
      <c r="B19" s="26"/>
      <c r="C19" s="26"/>
      <c r="D19" s="26"/>
      <c r="E19" s="8"/>
      <c r="J19" s="27"/>
      <c r="K19" s="27"/>
      <c r="L19" s="27"/>
      <c r="M19" s="27"/>
      <c r="N19" s="27"/>
      <c r="O19" s="27"/>
      <c r="P19" s="27"/>
      <c r="Q19" s="27"/>
      <c r="R19" s="8"/>
    </row>
    <row r="20" spans="1:51">
      <c r="A20" s="7" t="s">
        <v>76</v>
      </c>
      <c r="B20" s="4"/>
      <c r="C20" s="4"/>
      <c r="D20" s="4"/>
      <c r="F20" s="7"/>
      <c r="G20" s="7"/>
      <c r="H20" s="7"/>
      <c r="I20" s="7"/>
      <c r="J20" s="18"/>
      <c r="K20" s="18"/>
      <c r="L20" s="18"/>
      <c r="M20" s="18"/>
      <c r="N20" s="18"/>
    </row>
    <row r="21" spans="1:51">
      <c r="A21" s="6" t="s">
        <v>39</v>
      </c>
      <c r="B21" s="8"/>
      <c r="C21" s="8"/>
      <c r="D21" s="8"/>
      <c r="F21" s="6"/>
      <c r="G21" s="6"/>
      <c r="H21" s="6"/>
      <c r="I21" s="6"/>
      <c r="J21" s="19"/>
      <c r="K21" s="19"/>
      <c r="L21" s="18"/>
      <c r="M21" s="18"/>
      <c r="N21" s="18"/>
      <c r="T21" s="55" t="s">
        <v>87</v>
      </c>
      <c r="U21" s="50" t="s">
        <v>66</v>
      </c>
      <c r="V21" s="54"/>
      <c r="W21" s="50"/>
      <c r="X21" s="50" t="s">
        <v>70</v>
      </c>
      <c r="AJ21" s="60" t="s">
        <v>87</v>
      </c>
      <c r="AK21" s="66" t="s">
        <v>66</v>
      </c>
      <c r="AL21" s="66"/>
      <c r="AM21" s="66"/>
      <c r="AN21" s="67" t="s">
        <v>70</v>
      </c>
    </row>
    <row r="22" spans="1:51">
      <c r="A22" s="6"/>
      <c r="B22" s="28">
        <f ca="1">X22</f>
        <v>683.88827176913355</v>
      </c>
      <c r="C22" s="6" t="s">
        <v>78</v>
      </c>
      <c r="D22" s="8"/>
      <c r="F22" s="6"/>
      <c r="G22" s="6"/>
      <c r="H22" s="6"/>
      <c r="I22" s="6"/>
      <c r="J22" s="19"/>
      <c r="K22" s="20"/>
      <c r="L22" s="18"/>
      <c r="M22" s="18"/>
      <c r="N22" s="18"/>
      <c r="T22" s="47" t="s">
        <v>88</v>
      </c>
      <c r="U22" s="47" t="s">
        <v>67</v>
      </c>
      <c r="V22" s="52"/>
      <c r="W22" s="47"/>
      <c r="X22" s="57">
        <f ca="1">IF($T22="Y",VLOOKUP($U22,INDIRECT($U$2),X$6,0)*PercIncrJan2020,VLOOKUP($U22,INDIRECT($U$2),X$6,0))</f>
        <v>683.88827176913355</v>
      </c>
      <c r="AJ22" s="63" t="str">
        <f>T22</f>
        <v>Y</v>
      </c>
      <c r="AK22" s="58" t="str">
        <f t="shared" ref="AK22:AK24" si="5">U22</f>
        <v>10th</v>
      </c>
      <c r="AN22" s="64">
        <f t="shared" ref="AN22:AN24" ca="1" si="6">ROUNDUP(X22/2080,3)</f>
        <v>0.32900000000000001</v>
      </c>
    </row>
    <row r="23" spans="1:51">
      <c r="A23" s="6"/>
      <c r="B23" s="28">
        <f t="shared" ref="B23:B24" ca="1" si="7">X23</f>
        <v>819.89607065755399</v>
      </c>
      <c r="C23" s="6" t="s">
        <v>79</v>
      </c>
      <c r="D23" s="8"/>
      <c r="F23" s="6"/>
      <c r="G23" s="6"/>
      <c r="H23" s="6"/>
      <c r="I23" s="6"/>
      <c r="J23" s="19"/>
      <c r="K23" s="20"/>
      <c r="L23" s="18"/>
      <c r="M23" s="18"/>
      <c r="N23" s="18"/>
      <c r="T23" s="47" t="s">
        <v>88</v>
      </c>
      <c r="U23" s="47" t="s">
        <v>68</v>
      </c>
      <c r="V23" s="52"/>
      <c r="W23" s="47"/>
      <c r="X23" s="57">
        <f ca="1">IF($T23="Y",VLOOKUP($U23,INDIRECT($U$2),X$6,0)*PercIncrJan2020,VLOOKUP($U23,INDIRECT($U$2),X$6,0))</f>
        <v>819.89607065755399</v>
      </c>
      <c r="AJ23" s="63" t="str">
        <f t="shared" ref="AJ23:AJ24" si="8">T23</f>
        <v>Y</v>
      </c>
      <c r="AK23" s="58" t="str">
        <f t="shared" si="5"/>
        <v>15th</v>
      </c>
      <c r="AN23" s="64">
        <f t="shared" ca="1" si="6"/>
        <v>0.39500000000000002</v>
      </c>
    </row>
    <row r="24" spans="1:51">
      <c r="A24" s="6"/>
      <c r="B24" s="28">
        <f t="shared" ca="1" si="7"/>
        <v>957.18696198831833</v>
      </c>
      <c r="C24" s="6" t="s">
        <v>80</v>
      </c>
      <c r="D24" s="8"/>
      <c r="F24" s="6"/>
      <c r="G24" s="6"/>
      <c r="H24" s="6"/>
      <c r="I24" s="6"/>
      <c r="J24" s="8"/>
      <c r="K24" s="20"/>
      <c r="L24" s="8"/>
      <c r="M24" s="8"/>
      <c r="N24" s="8"/>
      <c r="T24" s="47" t="s">
        <v>88</v>
      </c>
      <c r="U24" s="47" t="s">
        <v>69</v>
      </c>
      <c r="V24" s="52"/>
      <c r="W24" s="47"/>
      <c r="X24" s="57">
        <f ca="1">IF($T24="Y",VLOOKUP($U24,INDIRECT($U$2),X$6,0)*PercIncrJan2020,VLOOKUP($U24,INDIRECT($U$2),X$6,0))</f>
        <v>957.18696198831833</v>
      </c>
      <c r="AJ24" s="63" t="str">
        <f t="shared" si="8"/>
        <v>Y</v>
      </c>
      <c r="AK24" s="58" t="str">
        <f t="shared" si="5"/>
        <v>20th</v>
      </c>
      <c r="AN24" s="64">
        <f t="shared" ca="1" si="6"/>
        <v>0.46100000000000002</v>
      </c>
    </row>
    <row r="25" spans="1:51">
      <c r="A25" s="6"/>
      <c r="B25" s="4"/>
      <c r="C25" s="4"/>
      <c r="D25" s="4"/>
      <c r="E25" s="7"/>
      <c r="F25" s="7"/>
      <c r="G25" s="7"/>
      <c r="H25" s="7"/>
      <c r="I25" s="7"/>
      <c r="J25" s="8"/>
      <c r="K25" s="9"/>
      <c r="L25" s="8"/>
      <c r="M25" s="8"/>
      <c r="N25" s="8"/>
    </row>
    <row r="26" spans="1:51">
      <c r="A26" s="7" t="s">
        <v>43</v>
      </c>
      <c r="B26" s="8"/>
      <c r="C26" s="8"/>
      <c r="E26" s="7"/>
      <c r="J26" s="4"/>
      <c r="K26" s="9"/>
      <c r="L26" s="8"/>
      <c r="M26" s="8"/>
      <c r="N26" s="8"/>
    </row>
    <row r="27" spans="1:51">
      <c r="A27" s="6" t="s">
        <v>75</v>
      </c>
      <c r="C27" s="8"/>
      <c r="D27" s="6"/>
      <c r="E27" s="7"/>
      <c r="J27" s="4"/>
      <c r="K27" s="9"/>
      <c r="L27" s="8"/>
      <c r="M27" s="8"/>
      <c r="N27" s="8"/>
    </row>
    <row r="28" spans="1:51">
      <c r="A28" s="6"/>
      <c r="B28" s="8"/>
      <c r="C28" s="8"/>
      <c r="D28" s="4"/>
      <c r="E28" s="7"/>
      <c r="F28" s="7"/>
      <c r="G28" s="7"/>
      <c r="H28" s="7"/>
      <c r="I28" s="7"/>
      <c r="J28" s="4"/>
      <c r="K28" s="9"/>
      <c r="L28" s="8"/>
      <c r="M28" s="8"/>
      <c r="N28" s="8"/>
    </row>
    <row r="29" spans="1:51">
      <c r="A29" s="7" t="s">
        <v>118</v>
      </c>
      <c r="B29" s="8"/>
      <c r="C29" s="8"/>
      <c r="D29" s="4"/>
      <c r="E29" s="7"/>
      <c r="F29" s="7"/>
      <c r="G29" s="7"/>
      <c r="H29" s="7"/>
      <c r="I29" s="7"/>
      <c r="J29" s="4"/>
      <c r="K29" s="9"/>
      <c r="L29" s="8"/>
      <c r="M29" s="8"/>
      <c r="N29" s="8"/>
    </row>
    <row r="30" spans="1:51">
      <c r="A30" s="6" t="s">
        <v>119</v>
      </c>
    </row>
    <row r="31" spans="1:51">
      <c r="L31" s="29"/>
      <c r="M31" s="29"/>
      <c r="N31" s="29"/>
    </row>
    <row r="32" spans="1:51">
      <c r="A32" s="7"/>
      <c r="L32" s="27"/>
      <c r="M32" s="8"/>
    </row>
    <row r="33" spans="1:51">
      <c r="A33" s="7"/>
    </row>
    <row r="34" spans="1:51">
      <c r="A34" s="4"/>
      <c r="B34" s="4"/>
      <c r="C34" s="4"/>
      <c r="D34" s="4"/>
      <c r="E34" s="7"/>
      <c r="F34" s="7"/>
      <c r="G34" s="7"/>
      <c r="H34" s="7"/>
      <c r="I34" s="7"/>
      <c r="J34" s="5"/>
      <c r="K34" s="4"/>
      <c r="L34" s="4"/>
      <c r="M34" s="4"/>
      <c r="N34" s="4"/>
      <c r="O34" s="4"/>
      <c r="P34" s="4"/>
      <c r="Q34" s="4"/>
      <c r="R34" s="4"/>
      <c r="S34" s="4"/>
      <c r="T34" s="36"/>
      <c r="U34" s="36"/>
      <c r="V34" s="36"/>
    </row>
    <row r="36" spans="1:51">
      <c r="A36" s="25"/>
      <c r="B36" s="8"/>
      <c r="C36" s="8"/>
      <c r="D36" s="26"/>
      <c r="E36" s="8"/>
      <c r="J36" s="19"/>
      <c r="K36" s="19"/>
      <c r="L36" s="19"/>
      <c r="M36" s="18"/>
      <c r="N36" s="18"/>
    </row>
    <row r="37" spans="1:51">
      <c r="A37" s="7"/>
      <c r="B37" s="4"/>
      <c r="C37" s="4"/>
      <c r="D37" s="4"/>
      <c r="F37" s="7"/>
      <c r="G37" s="7"/>
      <c r="H37" s="7"/>
      <c r="I37" s="7"/>
      <c r="J37" s="27"/>
      <c r="K37" s="27"/>
      <c r="L37" s="27"/>
      <c r="M37" s="18"/>
      <c r="N37" s="18"/>
    </row>
    <row r="38" spans="1:51">
      <c r="A38" s="7"/>
      <c r="B38" s="4"/>
      <c r="C38" s="4"/>
      <c r="D38" s="4"/>
      <c r="F38" s="7"/>
      <c r="G38" s="7"/>
      <c r="H38" s="7"/>
      <c r="I38" s="7"/>
      <c r="J38" s="27"/>
      <c r="K38" s="27"/>
      <c r="L38" s="27"/>
      <c r="M38" s="18"/>
      <c r="N38" s="18"/>
    </row>
    <row r="39" spans="1:51" s="6" customFormat="1">
      <c r="T39" s="4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</row>
    <row r="40" spans="1:51" s="6" customFormat="1">
      <c r="T40" s="4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</row>
    <row r="41" spans="1:51" s="6" customFormat="1">
      <c r="T41" s="4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</row>
    <row r="42" spans="1:51" s="6" customFormat="1">
      <c r="T42" s="4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</row>
    <row r="43" spans="1:51" s="6" customFormat="1">
      <c r="T43" s="4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</row>
    <row r="44" spans="1:51" s="6" customFormat="1">
      <c r="T44" s="4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</row>
    <row r="45" spans="1:51">
      <c r="A45" s="25"/>
      <c r="B45" s="26"/>
      <c r="C45" s="26"/>
      <c r="D45" s="26"/>
      <c r="E45" s="8"/>
      <c r="J45" s="27"/>
      <c r="K45" s="27"/>
      <c r="L45" s="27"/>
      <c r="M45" s="27"/>
      <c r="N45" s="27"/>
      <c r="O45" s="27"/>
      <c r="P45" s="27"/>
      <c r="Q45" s="27"/>
      <c r="R45" s="8"/>
    </row>
    <row r="46" spans="1:51">
      <c r="A46" s="25"/>
      <c r="B46" s="26"/>
      <c r="C46" s="26"/>
      <c r="D46" s="26"/>
      <c r="E46" s="8"/>
      <c r="J46" s="27"/>
      <c r="K46" s="27"/>
      <c r="L46" s="27"/>
      <c r="M46" s="27"/>
      <c r="N46" s="27"/>
      <c r="O46" s="27"/>
      <c r="P46" s="27"/>
      <c r="Q46" s="27"/>
      <c r="R46" s="8"/>
    </row>
    <row r="47" spans="1:51">
      <c r="A47" s="7"/>
      <c r="B47" s="4"/>
      <c r="C47" s="4"/>
      <c r="D47" s="4"/>
      <c r="F47" s="7"/>
      <c r="G47" s="7"/>
      <c r="H47" s="7"/>
      <c r="I47" s="7"/>
      <c r="J47" s="18"/>
      <c r="K47" s="18"/>
      <c r="L47" s="18"/>
      <c r="M47" s="18"/>
      <c r="N47" s="18"/>
    </row>
    <row r="48" spans="1:51">
      <c r="A48" s="6"/>
      <c r="B48" s="8"/>
      <c r="C48" s="8"/>
      <c r="D48" s="8"/>
      <c r="F48" s="6"/>
      <c r="G48" s="6"/>
      <c r="H48" s="6"/>
      <c r="I48" s="6"/>
      <c r="J48" s="19"/>
      <c r="K48" s="19"/>
      <c r="L48" s="18"/>
      <c r="M48" s="18"/>
      <c r="N48" s="18"/>
      <c r="U48" s="38"/>
      <c r="V48" s="38"/>
    </row>
    <row r="49" spans="1:22">
      <c r="A49" s="6"/>
      <c r="B49" s="8"/>
      <c r="C49" s="8"/>
      <c r="D49" s="8"/>
      <c r="E49" s="28"/>
      <c r="F49" s="6"/>
      <c r="G49" s="6"/>
      <c r="H49" s="6"/>
      <c r="I49" s="6"/>
      <c r="J49" s="19"/>
      <c r="K49" s="20"/>
      <c r="L49" s="18"/>
      <c r="M49" s="18"/>
      <c r="N49" s="18"/>
      <c r="U49" s="38"/>
      <c r="V49" s="38"/>
    </row>
    <row r="50" spans="1:22">
      <c r="A50" s="6"/>
      <c r="B50" s="8"/>
      <c r="C50" s="8"/>
      <c r="D50" s="8"/>
      <c r="E50" s="28"/>
      <c r="F50" s="6"/>
      <c r="G50" s="6"/>
      <c r="H50" s="6"/>
      <c r="I50" s="6"/>
      <c r="J50" s="19"/>
      <c r="K50" s="20"/>
      <c r="L50" s="18"/>
      <c r="M50" s="18"/>
      <c r="N50" s="18"/>
      <c r="U50" s="38"/>
      <c r="V50" s="38"/>
    </row>
    <row r="51" spans="1:22">
      <c r="A51" s="6"/>
      <c r="B51" s="8"/>
      <c r="C51" s="8"/>
      <c r="D51" s="8"/>
      <c r="E51" s="28"/>
      <c r="F51" s="6"/>
      <c r="G51" s="6"/>
      <c r="H51" s="6"/>
      <c r="I51" s="6"/>
      <c r="J51" s="8"/>
      <c r="K51" s="20"/>
      <c r="L51" s="8"/>
      <c r="M51" s="8"/>
      <c r="N51" s="8"/>
      <c r="U51" s="38"/>
      <c r="V51" s="38"/>
    </row>
    <row r="52" spans="1:22">
      <c r="A52" s="6"/>
      <c r="B52" s="4"/>
      <c r="C52" s="4"/>
      <c r="D52" s="4"/>
      <c r="E52" s="7"/>
      <c r="F52" s="7"/>
      <c r="G52" s="7"/>
      <c r="H52" s="7"/>
      <c r="I52" s="7"/>
      <c r="J52" s="8"/>
      <c r="K52" s="9"/>
      <c r="L52" s="8"/>
      <c r="M52" s="8"/>
      <c r="N52" s="8"/>
    </row>
    <row r="53" spans="1:22">
      <c r="A53" s="7"/>
      <c r="B53" s="8"/>
      <c r="C53" s="8"/>
      <c r="D53" s="4"/>
      <c r="E53" s="7"/>
      <c r="F53" s="6"/>
      <c r="G53" s="6"/>
      <c r="H53" s="6"/>
      <c r="I53" s="6"/>
      <c r="J53" s="4"/>
      <c r="K53" s="9"/>
      <c r="L53" s="8"/>
      <c r="M53" s="8"/>
      <c r="N53" s="8"/>
    </row>
    <row r="54" spans="1:22">
      <c r="A54" s="6"/>
      <c r="B54" s="8"/>
      <c r="C54" s="8"/>
      <c r="D54" s="4"/>
      <c r="E54" s="7"/>
      <c r="F54" s="6"/>
      <c r="G54" s="6"/>
      <c r="H54" s="6"/>
      <c r="I54" s="6"/>
      <c r="J54" s="4"/>
      <c r="K54" s="9"/>
      <c r="L54" s="8"/>
      <c r="M54" s="8"/>
      <c r="N54" s="8"/>
    </row>
  </sheetData>
  <sheetProtection sheet="1" objects="1" scenarios="1"/>
  <pageMargins left="0.25" right="0.25" top="0.75" bottom="0.75" header="0.3" footer="0.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5BC8-6C8C-4AC0-AB0D-624836CB6B87}">
  <sheetPr>
    <tabColor theme="1"/>
  </sheetPr>
  <dimension ref="A1:AY54"/>
  <sheetViews>
    <sheetView showGridLines="0" workbookViewId="0"/>
  </sheetViews>
  <sheetFormatPr defaultColWidth="8.7109375" defaultRowHeight="15"/>
  <cols>
    <col min="1" max="1" width="7.140625" style="12" customWidth="1"/>
    <col min="2" max="2" width="7.5703125" style="12" bestFit="1" customWidth="1"/>
    <col min="3" max="3" width="6.42578125" style="12" customWidth="1"/>
    <col min="4" max="4" width="6.5703125" style="12" bestFit="1" customWidth="1"/>
    <col min="5" max="5" width="8.7109375" style="12" customWidth="1"/>
    <col min="6" max="6" width="26.85546875" style="12" customWidth="1"/>
    <col min="7" max="7" width="10.5703125" style="12" bestFit="1" customWidth="1"/>
    <col min="8" max="9" width="10.42578125" style="12" bestFit="1" customWidth="1"/>
    <col min="10" max="18" width="8.5703125" style="12" bestFit="1" customWidth="1"/>
    <col min="19" max="19" width="8.7109375" style="12"/>
    <col min="20" max="20" width="15.140625" style="47" hidden="1" customWidth="1"/>
    <col min="21" max="21" width="14.5703125" style="31" hidden="1" customWidth="1"/>
    <col min="22" max="22" width="21.140625" style="31" hidden="1" customWidth="1"/>
    <col min="23" max="23" width="0" style="31" hidden="1" customWidth="1"/>
    <col min="24" max="26" width="7.5703125" style="31" hidden="1" customWidth="1"/>
    <col min="27" max="35" width="8.5703125" style="31" hidden="1" customWidth="1"/>
    <col min="36" max="37" width="0" style="58" hidden="1" customWidth="1"/>
    <col min="38" max="38" width="21.140625" style="58" hidden="1" customWidth="1"/>
    <col min="39" max="51" width="0" style="58" hidden="1" customWidth="1"/>
    <col min="52" max="16384" width="8.7109375" style="12"/>
  </cols>
  <sheetData>
    <row r="1" spans="1:51">
      <c r="A1" s="7" t="s">
        <v>0</v>
      </c>
      <c r="T1" s="37" t="s">
        <v>94</v>
      </c>
      <c r="U1" s="56">
        <v>1.0249999999999999</v>
      </c>
      <c r="AD1" s="32"/>
      <c r="AE1" s="32"/>
      <c r="AF1" s="32"/>
      <c r="AG1" s="33"/>
      <c r="AH1" s="33"/>
      <c r="AJ1" s="58" t="s">
        <v>113</v>
      </c>
    </row>
    <row r="2" spans="1:51">
      <c r="A2" s="6" t="s">
        <v>107</v>
      </c>
      <c r="K2" s="22">
        <v>2760</v>
      </c>
      <c r="T2" s="37" t="s">
        <v>91</v>
      </c>
      <c r="U2" s="47" t="s">
        <v>95</v>
      </c>
      <c r="AD2" s="34"/>
      <c r="AE2" s="35"/>
      <c r="AF2" s="33"/>
      <c r="AG2" s="33"/>
      <c r="AH2" s="33"/>
    </row>
    <row r="3" spans="1:51">
      <c r="A3" s="12" t="s">
        <v>110</v>
      </c>
      <c r="AD3" s="33"/>
      <c r="AE3" s="33"/>
      <c r="AF3" s="33"/>
      <c r="AG3" s="33"/>
      <c r="AH3" s="33"/>
    </row>
    <row r="4" spans="1:51">
      <c r="A4" s="69" t="s">
        <v>120</v>
      </c>
      <c r="AD4" s="33"/>
      <c r="AE4" s="33"/>
      <c r="AF4" s="33"/>
      <c r="AG4" s="33"/>
      <c r="AH4" s="33"/>
    </row>
    <row r="5" spans="1:51">
      <c r="AD5" s="33"/>
      <c r="AE5" s="33"/>
      <c r="AF5" s="33"/>
      <c r="AG5" s="33"/>
      <c r="AH5" s="33"/>
    </row>
    <row r="6" spans="1:51">
      <c r="A6" s="4" t="s">
        <v>3</v>
      </c>
      <c r="B6" s="4" t="s">
        <v>71</v>
      </c>
      <c r="C6" s="4" t="s">
        <v>72</v>
      </c>
      <c r="D6" s="4" t="s">
        <v>73</v>
      </c>
      <c r="E6" s="7"/>
      <c r="F6" s="7"/>
      <c r="G6" s="7"/>
      <c r="H6" s="7"/>
      <c r="I6" s="7"/>
      <c r="J6" s="5"/>
      <c r="K6" s="4"/>
      <c r="L6" s="4"/>
      <c r="M6" s="4"/>
      <c r="N6" s="4"/>
      <c r="O6" s="4"/>
      <c r="P6" s="4"/>
      <c r="Q6" s="4"/>
      <c r="R6" s="4"/>
      <c r="S6" s="4"/>
      <c r="T6" s="36"/>
      <c r="U6" s="36" t="s">
        <v>3</v>
      </c>
      <c r="V6" s="36"/>
      <c r="W6" s="36" t="s">
        <v>51</v>
      </c>
      <c r="X6" s="36">
        <v>4</v>
      </c>
      <c r="Y6" s="36">
        <f>X6+1</f>
        <v>5</v>
      </c>
      <c r="Z6" s="36">
        <f t="shared" ref="Z6:AI6" si="0">Y6+1</f>
        <v>6</v>
      </c>
      <c r="AA6" s="36">
        <f t="shared" si="0"/>
        <v>7</v>
      </c>
      <c r="AB6" s="36">
        <f t="shared" si="0"/>
        <v>8</v>
      </c>
      <c r="AC6" s="36">
        <f t="shared" si="0"/>
        <v>9</v>
      </c>
      <c r="AD6" s="36">
        <f t="shared" si="0"/>
        <v>10</v>
      </c>
      <c r="AE6" s="36">
        <f t="shared" si="0"/>
        <v>11</v>
      </c>
      <c r="AF6" s="36">
        <f t="shared" si="0"/>
        <v>12</v>
      </c>
      <c r="AG6" s="36">
        <f t="shared" si="0"/>
        <v>13</v>
      </c>
      <c r="AH6" s="36">
        <f t="shared" si="0"/>
        <v>14</v>
      </c>
      <c r="AI6" s="36">
        <f t="shared" si="0"/>
        <v>15</v>
      </c>
      <c r="AJ6" s="59"/>
      <c r="AK6" s="59" t="s">
        <v>3</v>
      </c>
      <c r="AL6" s="59"/>
      <c r="AM6" s="59" t="s">
        <v>51</v>
      </c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</row>
    <row r="7" spans="1:51">
      <c r="A7" s="40" t="s">
        <v>13</v>
      </c>
      <c r="B7" s="40" t="s">
        <v>52</v>
      </c>
      <c r="C7" s="40" t="s">
        <v>52</v>
      </c>
      <c r="D7" s="40" t="s">
        <v>74</v>
      </c>
      <c r="E7" s="40" t="s">
        <v>14</v>
      </c>
      <c r="F7" s="41" t="s">
        <v>16</v>
      </c>
      <c r="G7" s="43" t="s">
        <v>81</v>
      </c>
      <c r="H7" s="43" t="s">
        <v>82</v>
      </c>
      <c r="I7" s="43" t="s">
        <v>83</v>
      </c>
      <c r="J7" s="42" t="s">
        <v>54</v>
      </c>
      <c r="K7" s="42" t="s">
        <v>55</v>
      </c>
      <c r="L7" s="42" t="s">
        <v>56</v>
      </c>
      <c r="M7" s="42" t="s">
        <v>57</v>
      </c>
      <c r="N7" s="42" t="s">
        <v>58</v>
      </c>
      <c r="O7" s="42" t="s">
        <v>59</v>
      </c>
      <c r="P7" s="42" t="s">
        <v>60</v>
      </c>
      <c r="Q7" s="42" t="s">
        <v>61</v>
      </c>
      <c r="R7" s="42" t="s">
        <v>62</v>
      </c>
      <c r="S7" s="5"/>
      <c r="T7" s="55" t="s">
        <v>87</v>
      </c>
      <c r="U7" s="50" t="s">
        <v>13</v>
      </c>
      <c r="V7" s="51" t="s">
        <v>53</v>
      </c>
      <c r="W7" s="50" t="s">
        <v>52</v>
      </c>
      <c r="X7" s="50" t="s">
        <v>63</v>
      </c>
      <c r="Y7" s="50" t="s">
        <v>64</v>
      </c>
      <c r="Z7" s="50" t="s">
        <v>65</v>
      </c>
      <c r="AA7" s="50" t="s">
        <v>54</v>
      </c>
      <c r="AB7" s="50" t="s">
        <v>55</v>
      </c>
      <c r="AC7" s="50" t="s">
        <v>56</v>
      </c>
      <c r="AD7" s="50" t="s">
        <v>57</v>
      </c>
      <c r="AE7" s="50" t="s">
        <v>58</v>
      </c>
      <c r="AF7" s="50" t="s">
        <v>59</v>
      </c>
      <c r="AG7" s="50" t="s">
        <v>60</v>
      </c>
      <c r="AH7" s="50" t="s">
        <v>61</v>
      </c>
      <c r="AI7" s="50" t="s">
        <v>62</v>
      </c>
      <c r="AJ7" s="60" t="s">
        <v>87</v>
      </c>
      <c r="AK7" s="61" t="s">
        <v>13</v>
      </c>
      <c r="AL7" s="62" t="s">
        <v>53</v>
      </c>
      <c r="AM7" s="61" t="s">
        <v>52</v>
      </c>
      <c r="AN7" s="61" t="s">
        <v>63</v>
      </c>
      <c r="AO7" s="61" t="s">
        <v>64</v>
      </c>
      <c r="AP7" s="61" t="s">
        <v>65</v>
      </c>
      <c r="AQ7" s="61" t="s">
        <v>54</v>
      </c>
      <c r="AR7" s="61" t="s">
        <v>55</v>
      </c>
      <c r="AS7" s="61" t="s">
        <v>56</v>
      </c>
      <c r="AT7" s="61" t="s">
        <v>57</v>
      </c>
      <c r="AU7" s="61" t="s">
        <v>58</v>
      </c>
      <c r="AV7" s="61" t="s">
        <v>59</v>
      </c>
      <c r="AW7" s="61" t="s">
        <v>60</v>
      </c>
      <c r="AX7" s="61" t="s">
        <v>61</v>
      </c>
      <c r="AY7" s="61" t="s">
        <v>62</v>
      </c>
    </row>
    <row r="8" spans="1:51">
      <c r="A8" s="25" t="s">
        <v>21</v>
      </c>
      <c r="B8" s="8">
        <v>9</v>
      </c>
      <c r="C8" s="8">
        <v>1</v>
      </c>
      <c r="D8" s="26">
        <v>410</v>
      </c>
      <c r="E8" s="8" t="s">
        <v>22</v>
      </c>
      <c r="F8" s="12" t="s">
        <v>23</v>
      </c>
      <c r="G8" s="44">
        <f ca="1">X8</f>
        <v>83295.231512499988</v>
      </c>
      <c r="H8" s="44">
        <f t="shared" ref="H8:R10" ca="1" si="1">Y8</f>
        <v>85539.694922499984</v>
      </c>
      <c r="I8" s="44">
        <f t="shared" ca="1" si="1"/>
        <v>87850.35739374999</v>
      </c>
      <c r="J8" s="44">
        <f t="shared" ca="1" si="1"/>
        <v>90231.42204125</v>
      </c>
      <c r="K8" s="44">
        <f t="shared" ca="1" si="1"/>
        <v>94215.975061249992</v>
      </c>
      <c r="L8" s="44">
        <f t="shared" ca="1" si="1"/>
        <v>98496.847688749971</v>
      </c>
      <c r="M8" s="44">
        <f t="shared" ca="1" si="1"/>
        <v>103123.42652499999</v>
      </c>
      <c r="N8" s="44">
        <f t="shared" ca="1" si="1"/>
        <v>105750.37339999998</v>
      </c>
      <c r="O8" s="44">
        <f t="shared" ca="1" si="1"/>
        <v>108455.07790249998</v>
      </c>
      <c r="P8" s="44">
        <f t="shared" ca="1" si="1"/>
        <v>111241.74314749999</v>
      </c>
      <c r="Q8" s="44">
        <f t="shared" ca="1" si="1"/>
        <v>114112.47069249998</v>
      </c>
      <c r="R8" s="44">
        <f t="shared" ca="1" si="1"/>
        <v>117136.61193499998</v>
      </c>
      <c r="T8" s="47" t="s">
        <v>88</v>
      </c>
      <c r="U8" s="47" t="str">
        <f>A8</f>
        <v>00630C</v>
      </c>
      <c r="V8" s="47" t="str">
        <f>F8</f>
        <v>Asst City Attorney I-C</v>
      </c>
      <c r="W8" s="46">
        <v>1</v>
      </c>
      <c r="X8" s="57" cm="1">
        <f t="array" aca="1" ref="X8" ca="1">IF($T8="Y",VLOOKUP($U8,INDIRECT($U$2),X$6,0)*INDIRECT($T$1),VLOOKUP($U8,INDIRECT($U$2),X$6,0))</f>
        <v>83295.231512499988</v>
      </c>
      <c r="Y8" s="57" cm="1">
        <f t="array" aca="1" ref="Y8" ca="1">IF($T8="Y",VLOOKUP($U8,INDIRECT($U$2),Y$6,0)*INDIRECT($T$1),VLOOKUP($U8,INDIRECT($U$2),Y$6,0))</f>
        <v>85539.694922499984</v>
      </c>
      <c r="Z8" s="57" cm="1">
        <f t="array" aca="1" ref="Z8" ca="1">IF($T8="Y",VLOOKUP($U8,INDIRECT($U$2),Z$6,0)*INDIRECT($T$1),VLOOKUP($U8,INDIRECT($U$2),Z$6,0))</f>
        <v>87850.35739374999</v>
      </c>
      <c r="AA8" s="57" cm="1">
        <f t="array" aca="1" ref="AA8" ca="1">IF($T8="Y",VLOOKUP($U8,INDIRECT($U$2),AA$6,0)*INDIRECT($T$1),VLOOKUP($U8,INDIRECT($U$2),AA$6,0))</f>
        <v>90231.42204125</v>
      </c>
      <c r="AB8" s="57" cm="1">
        <f t="array" aca="1" ref="AB8" ca="1">IF($T8="Y",VLOOKUP($U8,INDIRECT($U$2),AB$6,0)*INDIRECT($T$1),VLOOKUP($U8,INDIRECT($U$2),AB$6,0))</f>
        <v>94215.975061249992</v>
      </c>
      <c r="AC8" s="57" cm="1">
        <f t="array" aca="1" ref="AC8" ca="1">IF($T8="Y",VLOOKUP($U8,INDIRECT($U$2),AC$6,0)*INDIRECT($T$1),VLOOKUP($U8,INDIRECT($U$2),AC$6,0))</f>
        <v>98496.847688749971</v>
      </c>
      <c r="AD8" s="57" cm="1">
        <f t="array" aca="1" ref="AD8" ca="1">IF($T8="Y",VLOOKUP($U8,INDIRECT($U$2),AD$6,0)*INDIRECT($T$1),VLOOKUP($U8,INDIRECT($U$2),AD$6,0))</f>
        <v>103123.42652499999</v>
      </c>
      <c r="AE8" s="57" cm="1">
        <f t="array" aca="1" ref="AE8" ca="1">IF($T8="Y",VLOOKUP($U8,INDIRECT($U$2),AE$6,0)*INDIRECT($T$1),VLOOKUP($U8,INDIRECT($U$2),AE$6,0))</f>
        <v>105750.37339999998</v>
      </c>
      <c r="AF8" s="57" cm="1">
        <f t="array" aca="1" ref="AF8" ca="1">IF($T8="Y",VLOOKUP($U8,INDIRECT($U$2),AF$6,0)*INDIRECT($T$1),VLOOKUP($U8,INDIRECT($U$2),AF$6,0))</f>
        <v>108455.07790249998</v>
      </c>
      <c r="AG8" s="57" cm="1">
        <f t="array" aca="1" ref="AG8" ca="1">IF($T8="Y",VLOOKUP($U8,INDIRECT($U$2),AG$6,0)*INDIRECT($T$1),VLOOKUP($U8,INDIRECT($U$2),AG$6,0))</f>
        <v>111241.74314749999</v>
      </c>
      <c r="AH8" s="57" cm="1">
        <f t="array" aca="1" ref="AH8" ca="1">IF($T8="Y",VLOOKUP($U8,INDIRECT($U$2),AH$6,0)*INDIRECT($T$1),VLOOKUP($U8,INDIRECT($U$2),AH$6,0))</f>
        <v>114112.47069249998</v>
      </c>
      <c r="AI8" s="57" cm="1">
        <f t="array" aca="1" ref="AI8" ca="1">IF($T8="Y",VLOOKUP($U8,INDIRECT($U$2),AI$6,0)*INDIRECT($T$1),VLOOKUP($U8,INDIRECT($U$2),AI$6,0))</f>
        <v>117136.61193499998</v>
      </c>
      <c r="AJ8" s="63" t="str">
        <f>T8</f>
        <v>Y</v>
      </c>
      <c r="AK8" s="58" t="str">
        <f t="shared" ref="AK8:AM10" si="2">U8</f>
        <v>00630C</v>
      </c>
      <c r="AL8" s="58" t="str">
        <f t="shared" si="2"/>
        <v>Asst City Attorney I-C</v>
      </c>
      <c r="AM8" s="63">
        <f t="shared" si="2"/>
        <v>1</v>
      </c>
      <c r="AN8" s="64">
        <f ca="1">ROUNDUP(X8/2080,3)</f>
        <v>40.045999999999999</v>
      </c>
      <c r="AO8" s="64">
        <f t="shared" ref="AO8:AY10" ca="1" si="3">ROUNDUP(Y8/2080,3)</f>
        <v>41.125</v>
      </c>
      <c r="AP8" s="64">
        <f t="shared" ca="1" si="3"/>
        <v>42.235999999999997</v>
      </c>
      <c r="AQ8" s="64">
        <f t="shared" ca="1" si="3"/>
        <v>43.381</v>
      </c>
      <c r="AR8" s="64">
        <f t="shared" ca="1" si="3"/>
        <v>45.296999999999997</v>
      </c>
      <c r="AS8" s="64">
        <f t="shared" ca="1" si="3"/>
        <v>47.354999999999997</v>
      </c>
      <c r="AT8" s="64">
        <f t="shared" ca="1" si="3"/>
        <v>49.579000000000001</v>
      </c>
      <c r="AU8" s="64">
        <f t="shared" ca="1" si="3"/>
        <v>50.841999999999999</v>
      </c>
      <c r="AV8" s="64">
        <f t="shared" ca="1" si="3"/>
        <v>52.141999999999996</v>
      </c>
      <c r="AW8" s="64">
        <f t="shared" ca="1" si="3"/>
        <v>53.481999999999999</v>
      </c>
      <c r="AX8" s="64">
        <f t="shared" ca="1" si="3"/>
        <v>54.861999999999995</v>
      </c>
      <c r="AY8" s="64">
        <f t="shared" ca="1" si="3"/>
        <v>56.315999999999995</v>
      </c>
    </row>
    <row r="9" spans="1:51">
      <c r="A9" s="25" t="s">
        <v>25</v>
      </c>
      <c r="B9" s="26">
        <v>12</v>
      </c>
      <c r="C9" s="26">
        <v>2</v>
      </c>
      <c r="D9" s="26">
        <v>543</v>
      </c>
      <c r="E9" s="8" t="s">
        <v>22</v>
      </c>
      <c r="F9" s="12" t="s">
        <v>26</v>
      </c>
      <c r="G9" s="45"/>
      <c r="H9" s="45"/>
      <c r="I9" s="45"/>
      <c r="J9" s="44">
        <f t="shared" ca="1" si="1"/>
        <v>105999.40796374998</v>
      </c>
      <c r="K9" s="44">
        <f t="shared" ca="1" si="1"/>
        <v>110814.07619624998</v>
      </c>
      <c r="L9" s="44">
        <f t="shared" ca="1" si="1"/>
        <v>115959.73973499997</v>
      </c>
      <c r="M9" s="44">
        <f t="shared" ca="1" si="1"/>
        <v>121436.39857999999</v>
      </c>
      <c r="N9" s="44">
        <f t="shared" ca="1" si="1"/>
        <v>127113.75616624999</v>
      </c>
      <c r="O9" s="44">
        <f t="shared" ca="1" si="1"/>
        <v>132757.48883249998</v>
      </c>
      <c r="P9" s="44"/>
      <c r="Q9" s="44"/>
      <c r="R9" s="44"/>
      <c r="T9" s="47" t="s">
        <v>88</v>
      </c>
      <c r="U9" s="47" t="str">
        <f>A9</f>
        <v>00650C</v>
      </c>
      <c r="V9" s="47" t="str">
        <f>F9</f>
        <v>Asst City Attorney II-C</v>
      </c>
      <c r="W9" s="46">
        <v>2</v>
      </c>
      <c r="X9" s="57"/>
      <c r="Y9" s="57"/>
      <c r="Z9" s="57"/>
      <c r="AA9" s="57" cm="1">
        <f t="array" aca="1" ref="AA9" ca="1">IF($T9="Y",VLOOKUP($U9,INDIRECT($U$2),AA$6,0)*INDIRECT($T$1),VLOOKUP($U9,INDIRECT($U$2),AA$6,0))</f>
        <v>105999.40796374998</v>
      </c>
      <c r="AB9" s="57" cm="1">
        <f t="array" aca="1" ref="AB9" ca="1">IF($T9="Y",VLOOKUP($U9,INDIRECT($U$2),AB$6,0)*INDIRECT($T$1),VLOOKUP($U9,INDIRECT($U$2),AB$6,0))</f>
        <v>110814.07619624998</v>
      </c>
      <c r="AC9" s="57" cm="1">
        <f t="array" aca="1" ref="AC9" ca="1">IF($T9="Y",VLOOKUP($U9,INDIRECT($U$2),AC$6,0)*INDIRECT($T$1),VLOOKUP($U9,INDIRECT($U$2),AC$6,0))</f>
        <v>115959.73973499997</v>
      </c>
      <c r="AD9" s="57" cm="1">
        <f t="array" aca="1" ref="AD9" ca="1">IF($T9="Y",VLOOKUP($U9,INDIRECT($U$2),AD$6,0)*INDIRECT($T$1),VLOOKUP($U9,INDIRECT($U$2),AD$6,0))</f>
        <v>121436.39857999999</v>
      </c>
      <c r="AE9" s="57" cm="1">
        <f t="array" aca="1" ref="AE9" ca="1">IF($T9="Y",VLOOKUP($U9,INDIRECT($U$2),AE$6,0)*INDIRECT($T$1),VLOOKUP($U9,INDIRECT($U$2),AE$6,0))</f>
        <v>127113.75616624999</v>
      </c>
      <c r="AF9" s="57" cm="1">
        <f t="array" aca="1" ref="AF9" ca="1">IF($T9="Y",VLOOKUP($U9,INDIRECT($U$2),AF$6,0)*INDIRECT($T$1),VLOOKUP($U9,INDIRECT($U$2),AF$6,0))</f>
        <v>132757.48883249998</v>
      </c>
      <c r="AG9" s="57"/>
      <c r="AH9" s="57"/>
      <c r="AI9" s="57"/>
      <c r="AJ9" s="63" t="str">
        <f t="shared" ref="AJ9:AJ10" si="4">T9</f>
        <v>Y</v>
      </c>
      <c r="AK9" s="58" t="str">
        <f t="shared" si="2"/>
        <v>00650C</v>
      </c>
      <c r="AL9" s="58" t="str">
        <f t="shared" si="2"/>
        <v>Asst City Attorney II-C</v>
      </c>
      <c r="AM9" s="63">
        <f t="shared" si="2"/>
        <v>2</v>
      </c>
      <c r="AN9" s="64"/>
      <c r="AO9" s="64"/>
      <c r="AP9" s="64"/>
      <c r="AQ9" s="64">
        <f t="shared" ca="1" si="3"/>
        <v>50.961999999999996</v>
      </c>
      <c r="AR9" s="64">
        <f t="shared" ca="1" si="3"/>
        <v>53.275999999999996</v>
      </c>
      <c r="AS9" s="64">
        <f t="shared" ca="1" si="3"/>
        <v>55.75</v>
      </c>
      <c r="AT9" s="64">
        <f t="shared" ca="1" si="3"/>
        <v>58.382999999999996</v>
      </c>
      <c r="AU9" s="64">
        <f t="shared" ca="1" si="3"/>
        <v>61.113</v>
      </c>
      <c r="AV9" s="64">
        <f t="shared" ca="1" si="3"/>
        <v>63.826000000000001</v>
      </c>
      <c r="AW9" s="64"/>
      <c r="AX9" s="64"/>
      <c r="AY9" s="64"/>
    </row>
    <row r="10" spans="1:51">
      <c r="A10" s="25" t="s">
        <v>28</v>
      </c>
      <c r="B10" s="26">
        <v>13</v>
      </c>
      <c r="C10" s="26">
        <v>3</v>
      </c>
      <c r="D10" s="26">
        <v>593</v>
      </c>
      <c r="E10" s="8" t="s">
        <v>22</v>
      </c>
      <c r="F10" s="12" t="s">
        <v>29</v>
      </c>
      <c r="G10" s="45"/>
      <c r="H10" s="45"/>
      <c r="I10" s="45"/>
      <c r="J10" s="44">
        <f t="shared" ca="1" si="1"/>
        <v>111444.54344624997</v>
      </c>
      <c r="K10" s="44">
        <f t="shared" ca="1" si="1"/>
        <v>116522.95714499998</v>
      </c>
      <c r="L10" s="44">
        <f t="shared" ca="1" si="1"/>
        <v>121999.61598999999</v>
      </c>
      <c r="M10" s="44">
        <f t="shared" ca="1" si="1"/>
        <v>127710.59849624998</v>
      </c>
      <c r="N10" s="44">
        <f t="shared" ca="1" si="1"/>
        <v>133884.97443124995</v>
      </c>
      <c r="O10" s="44">
        <f t="shared" ca="1" si="1"/>
        <v>139772.48776749996</v>
      </c>
      <c r="P10" s="44"/>
      <c r="Q10" s="44"/>
      <c r="R10" s="44"/>
      <c r="T10" s="47" t="s">
        <v>88</v>
      </c>
      <c r="U10" s="47" t="str">
        <f>A10</f>
        <v>00670C</v>
      </c>
      <c r="V10" s="47" t="str">
        <f>F10</f>
        <v>Asst City Attorney III-C</v>
      </c>
      <c r="W10" s="46">
        <v>3</v>
      </c>
      <c r="X10" s="57"/>
      <c r="Y10" s="57"/>
      <c r="Z10" s="57"/>
      <c r="AA10" s="57" cm="1">
        <f t="array" aca="1" ref="AA10" ca="1">IF($T10="Y",VLOOKUP($U10,INDIRECT($U$2),AA$6,0)*INDIRECT($T$1),VLOOKUP($U10,INDIRECT($U$2),AA$6,0))</f>
        <v>111444.54344624997</v>
      </c>
      <c r="AB10" s="57" cm="1">
        <f t="array" aca="1" ref="AB10" ca="1">IF($T10="Y",VLOOKUP($U10,INDIRECT($U$2),AB$6,0)*INDIRECT($T$1),VLOOKUP($U10,INDIRECT($U$2),AB$6,0))</f>
        <v>116522.95714499998</v>
      </c>
      <c r="AC10" s="57" cm="1">
        <f t="array" aca="1" ref="AC10" ca="1">IF($T10="Y",VLOOKUP($U10,INDIRECT($U$2),AC$6,0)*INDIRECT($T$1),VLOOKUP($U10,INDIRECT($U$2),AC$6,0))</f>
        <v>121999.61598999999</v>
      </c>
      <c r="AD10" s="57" cm="1">
        <f t="array" aca="1" ref="AD10" ca="1">IF($T10="Y",VLOOKUP($U10,INDIRECT($U$2),AD$6,0)*INDIRECT($T$1),VLOOKUP($U10,INDIRECT($U$2),AD$6,0))</f>
        <v>127710.59849624998</v>
      </c>
      <c r="AE10" s="57" cm="1">
        <f t="array" aca="1" ref="AE10" ca="1">IF($T10="Y",VLOOKUP($U10,INDIRECT($U$2),AE$6,0)*INDIRECT($T$1),VLOOKUP($U10,INDIRECT($U$2),AE$6,0))</f>
        <v>133884.97443124995</v>
      </c>
      <c r="AF10" s="57" cm="1">
        <f t="array" aca="1" ref="AF10" ca="1">IF($T10="Y",VLOOKUP($U10,INDIRECT($U$2),AF$6,0)*INDIRECT($T$1),VLOOKUP($U10,INDIRECT($U$2),AF$6,0))</f>
        <v>139772.48776749996</v>
      </c>
      <c r="AG10" s="57"/>
      <c r="AH10" s="57"/>
      <c r="AI10" s="57"/>
      <c r="AJ10" s="63" t="str">
        <f t="shared" si="4"/>
        <v>Y</v>
      </c>
      <c r="AK10" s="58" t="str">
        <f t="shared" si="2"/>
        <v>00670C</v>
      </c>
      <c r="AL10" s="58" t="str">
        <f t="shared" si="2"/>
        <v>Asst City Attorney III-C</v>
      </c>
      <c r="AM10" s="63">
        <f t="shared" si="2"/>
        <v>3</v>
      </c>
      <c r="AN10" s="64"/>
      <c r="AO10" s="64"/>
      <c r="AP10" s="64"/>
      <c r="AQ10" s="64">
        <f t="shared" ca="1" si="3"/>
        <v>53.58</v>
      </c>
      <c r="AR10" s="64">
        <f t="shared" ca="1" si="3"/>
        <v>56.021000000000001</v>
      </c>
      <c r="AS10" s="64">
        <f t="shared" ca="1" si="3"/>
        <v>58.653999999999996</v>
      </c>
      <c r="AT10" s="64">
        <f t="shared" ca="1" si="3"/>
        <v>61.4</v>
      </c>
      <c r="AU10" s="64">
        <f t="shared" ca="1" si="3"/>
        <v>64.368000000000009</v>
      </c>
      <c r="AV10" s="64">
        <f t="shared" ca="1" si="3"/>
        <v>67.198999999999998</v>
      </c>
      <c r="AW10" s="64"/>
      <c r="AX10" s="64"/>
      <c r="AY10" s="64"/>
    </row>
    <row r="11" spans="1:51">
      <c r="A11" s="25"/>
      <c r="B11" s="26"/>
      <c r="C11" s="26"/>
      <c r="D11" s="26"/>
      <c r="E11" s="8"/>
      <c r="J11" s="27"/>
      <c r="K11" s="27"/>
      <c r="L11" s="27"/>
      <c r="M11" s="27"/>
      <c r="N11" s="27"/>
      <c r="O11" s="27"/>
      <c r="P11" s="27"/>
      <c r="Q11" s="27"/>
      <c r="R11" s="8"/>
    </row>
    <row r="12" spans="1:51">
      <c r="A12" s="7"/>
      <c r="B12" s="4"/>
      <c r="C12" s="4"/>
      <c r="D12" s="4"/>
      <c r="F12" s="7"/>
      <c r="G12" s="7"/>
      <c r="H12" s="7"/>
      <c r="I12" s="7"/>
      <c r="J12" s="27"/>
      <c r="K12" s="27"/>
      <c r="L12" s="27"/>
      <c r="M12" s="18"/>
      <c r="N12" s="18"/>
    </row>
    <row r="13" spans="1:51">
      <c r="A13" s="7" t="s">
        <v>77</v>
      </c>
      <c r="B13" s="4"/>
      <c r="C13" s="4"/>
      <c r="D13" s="4"/>
      <c r="F13" s="7"/>
      <c r="G13" s="7"/>
      <c r="H13" s="7"/>
      <c r="I13" s="7"/>
      <c r="J13" s="27"/>
      <c r="K13" s="27"/>
      <c r="L13" s="27"/>
      <c r="M13" s="18"/>
      <c r="N13" s="18"/>
    </row>
    <row r="14" spans="1:51" s="6" customFormat="1">
      <c r="A14" s="68" t="s">
        <v>115</v>
      </c>
      <c r="T14" s="4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</row>
    <row r="15" spans="1:51" s="6" customFormat="1">
      <c r="A15" s="6" t="s">
        <v>111</v>
      </c>
      <c r="T15" s="4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</row>
    <row r="16" spans="1:51" s="6" customFormat="1">
      <c r="A16" s="68" t="s">
        <v>117</v>
      </c>
      <c r="T16" s="4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</row>
    <row r="17" spans="1:51" s="6" customFormat="1">
      <c r="A17" s="6" t="s">
        <v>112</v>
      </c>
      <c r="T17" s="4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</row>
    <row r="18" spans="1:51">
      <c r="A18" s="25"/>
      <c r="B18" s="26"/>
      <c r="C18" s="26"/>
      <c r="D18" s="26"/>
      <c r="E18" s="8"/>
      <c r="J18" s="27"/>
      <c r="K18" s="27"/>
      <c r="L18" s="27"/>
      <c r="M18" s="27"/>
      <c r="N18" s="27"/>
      <c r="O18" s="27"/>
      <c r="P18" s="27"/>
      <c r="Q18" s="27"/>
      <c r="R18" s="8"/>
    </row>
    <row r="19" spans="1:51">
      <c r="A19" s="25"/>
      <c r="B19" s="26"/>
      <c r="C19" s="26"/>
      <c r="D19" s="26"/>
      <c r="E19" s="8"/>
      <c r="J19" s="27"/>
      <c r="K19" s="27"/>
      <c r="L19" s="27"/>
      <c r="M19" s="27"/>
      <c r="N19" s="27"/>
      <c r="O19" s="27"/>
      <c r="P19" s="27"/>
      <c r="Q19" s="27"/>
      <c r="R19" s="8"/>
    </row>
    <row r="20" spans="1:51">
      <c r="A20" s="7" t="s">
        <v>76</v>
      </c>
      <c r="B20" s="4"/>
      <c r="C20" s="4"/>
      <c r="D20" s="4"/>
      <c r="F20" s="7"/>
      <c r="G20" s="7"/>
      <c r="H20" s="7"/>
      <c r="I20" s="7"/>
      <c r="J20" s="18"/>
      <c r="K20" s="18"/>
      <c r="L20" s="18"/>
      <c r="M20" s="18"/>
      <c r="N20" s="18"/>
    </row>
    <row r="21" spans="1:51">
      <c r="A21" s="6" t="s">
        <v>39</v>
      </c>
      <c r="B21" s="8"/>
      <c r="C21" s="8"/>
      <c r="D21" s="8"/>
      <c r="F21" s="6"/>
      <c r="G21" s="6"/>
      <c r="H21" s="6"/>
      <c r="I21" s="6"/>
      <c r="J21" s="19"/>
      <c r="K21" s="19"/>
      <c r="L21" s="18"/>
      <c r="M21" s="18"/>
      <c r="N21" s="18"/>
      <c r="T21" s="55" t="s">
        <v>87</v>
      </c>
      <c r="U21" s="50" t="s">
        <v>66</v>
      </c>
      <c r="V21" s="54"/>
      <c r="W21" s="50"/>
      <c r="X21" s="50" t="s">
        <v>70</v>
      </c>
      <c r="AJ21" s="60" t="s">
        <v>87</v>
      </c>
      <c r="AK21" s="66" t="s">
        <v>66</v>
      </c>
      <c r="AL21" s="66"/>
      <c r="AM21" s="66"/>
      <c r="AN21" s="67" t="s">
        <v>70</v>
      </c>
    </row>
    <row r="22" spans="1:51">
      <c r="A22" s="6"/>
      <c r="B22" s="28">
        <f ca="1">X22</f>
        <v>690.72715448682493</v>
      </c>
      <c r="C22" s="6" t="s">
        <v>78</v>
      </c>
      <c r="D22" s="8"/>
      <c r="F22" s="6"/>
      <c r="G22" s="6"/>
      <c r="H22" s="6"/>
      <c r="I22" s="6"/>
      <c r="J22" s="19"/>
      <c r="K22" s="20"/>
      <c r="L22" s="18"/>
      <c r="M22" s="18"/>
      <c r="N22" s="18"/>
      <c r="T22" s="47" t="s">
        <v>88</v>
      </c>
      <c r="U22" s="47" t="s">
        <v>67</v>
      </c>
      <c r="V22" s="52"/>
      <c r="W22" s="47"/>
      <c r="X22" s="57">
        <f ca="1">IF($T22="Y",VLOOKUP($U22,INDIRECT($U$2),X$6,0)*PercIncrJan2020,VLOOKUP($U22,INDIRECT($U$2),X$6,0))</f>
        <v>690.72715448682493</v>
      </c>
      <c r="AJ22" s="63" t="str">
        <f>T22</f>
        <v>Y</v>
      </c>
      <c r="AK22" s="58" t="str">
        <f t="shared" ref="AK22:AK24" si="5">U22</f>
        <v>10th</v>
      </c>
      <c r="AN22" s="64">
        <f t="shared" ref="AN22:AN24" ca="1" si="6">ROUNDUP(X22/2080,3)</f>
        <v>0.33300000000000002</v>
      </c>
    </row>
    <row r="23" spans="1:51">
      <c r="A23" s="6"/>
      <c r="B23" s="28">
        <f t="shared" ref="B23:B24" ca="1" si="7">X23</f>
        <v>828.09503136412957</v>
      </c>
      <c r="C23" s="6" t="s">
        <v>79</v>
      </c>
      <c r="D23" s="8"/>
      <c r="F23" s="6"/>
      <c r="G23" s="6"/>
      <c r="H23" s="6"/>
      <c r="I23" s="6"/>
      <c r="J23" s="19"/>
      <c r="K23" s="20"/>
      <c r="L23" s="18"/>
      <c r="M23" s="18"/>
      <c r="N23" s="18"/>
      <c r="T23" s="47" t="s">
        <v>88</v>
      </c>
      <c r="U23" s="47" t="s">
        <v>68</v>
      </c>
      <c r="V23" s="52"/>
      <c r="W23" s="47"/>
      <c r="X23" s="57">
        <f ca="1">IF($T23="Y",VLOOKUP($U23,INDIRECT($U$2),X$6,0)*PercIncrJan2020,VLOOKUP($U23,INDIRECT($U$2),X$6,0))</f>
        <v>828.09503136412957</v>
      </c>
      <c r="AJ23" s="63" t="str">
        <f t="shared" ref="AJ23:AJ24" si="8">T23</f>
        <v>Y</v>
      </c>
      <c r="AK23" s="58" t="str">
        <f t="shared" si="5"/>
        <v>15th</v>
      </c>
      <c r="AN23" s="64">
        <f t="shared" ca="1" si="6"/>
        <v>0.39900000000000002</v>
      </c>
    </row>
    <row r="24" spans="1:51">
      <c r="A24" s="6"/>
      <c r="B24" s="28">
        <f t="shared" ca="1" si="7"/>
        <v>966.75883160820149</v>
      </c>
      <c r="C24" s="6" t="s">
        <v>80</v>
      </c>
      <c r="D24" s="8"/>
      <c r="F24" s="6"/>
      <c r="G24" s="6"/>
      <c r="H24" s="6"/>
      <c r="I24" s="6"/>
      <c r="J24" s="8"/>
      <c r="K24" s="20"/>
      <c r="L24" s="8"/>
      <c r="M24" s="8"/>
      <c r="N24" s="8"/>
      <c r="T24" s="47" t="s">
        <v>88</v>
      </c>
      <c r="U24" s="47" t="s">
        <v>69</v>
      </c>
      <c r="V24" s="52"/>
      <c r="W24" s="47"/>
      <c r="X24" s="57">
        <f ca="1">IF($T24="Y",VLOOKUP($U24,INDIRECT($U$2),X$6,0)*PercIncrJan2020,VLOOKUP($U24,INDIRECT($U$2),X$6,0))</f>
        <v>966.75883160820149</v>
      </c>
      <c r="AJ24" s="63" t="str">
        <f t="shared" si="8"/>
        <v>Y</v>
      </c>
      <c r="AK24" s="58" t="str">
        <f t="shared" si="5"/>
        <v>20th</v>
      </c>
      <c r="AN24" s="64">
        <f t="shared" ca="1" si="6"/>
        <v>0.46500000000000002</v>
      </c>
    </row>
    <row r="25" spans="1:51">
      <c r="A25" s="6"/>
      <c r="B25" s="4"/>
      <c r="C25" s="4"/>
      <c r="D25" s="4"/>
      <c r="E25" s="7"/>
      <c r="F25" s="7"/>
      <c r="G25" s="7"/>
      <c r="H25" s="7"/>
      <c r="I25" s="7"/>
      <c r="J25" s="8"/>
      <c r="K25" s="9"/>
      <c r="L25" s="8"/>
      <c r="M25" s="8"/>
      <c r="N25" s="8"/>
    </row>
    <row r="26" spans="1:51">
      <c r="A26" s="7" t="s">
        <v>43</v>
      </c>
      <c r="B26" s="8"/>
      <c r="C26" s="8"/>
      <c r="E26" s="7"/>
      <c r="J26" s="4"/>
      <c r="K26" s="9"/>
      <c r="L26" s="8"/>
      <c r="M26" s="8"/>
      <c r="N26" s="8"/>
    </row>
    <row r="27" spans="1:51">
      <c r="A27" s="6" t="s">
        <v>75</v>
      </c>
      <c r="C27" s="8"/>
      <c r="D27" s="6"/>
      <c r="E27" s="7"/>
      <c r="J27" s="4"/>
      <c r="K27" s="9"/>
      <c r="L27" s="8"/>
      <c r="M27" s="8"/>
      <c r="N27" s="8"/>
    </row>
    <row r="28" spans="1:51">
      <c r="A28" s="6"/>
      <c r="B28" s="8"/>
      <c r="C28" s="8"/>
      <c r="D28" s="4"/>
      <c r="E28" s="7"/>
      <c r="F28" s="7"/>
      <c r="G28" s="7"/>
      <c r="H28" s="7"/>
      <c r="I28" s="7"/>
      <c r="J28" s="4"/>
      <c r="K28" s="9"/>
      <c r="L28" s="8"/>
      <c r="M28" s="8"/>
      <c r="N28" s="8"/>
    </row>
    <row r="29" spans="1:51">
      <c r="A29" s="7" t="s">
        <v>118</v>
      </c>
      <c r="B29" s="8"/>
      <c r="C29" s="8"/>
      <c r="D29" s="4"/>
      <c r="E29" s="7"/>
      <c r="F29" s="7"/>
      <c r="G29" s="7"/>
      <c r="H29" s="7"/>
      <c r="I29" s="7"/>
      <c r="J29" s="4"/>
      <c r="K29" s="9"/>
      <c r="L29" s="8"/>
      <c r="M29" s="8"/>
      <c r="N29" s="8"/>
    </row>
    <row r="30" spans="1:51">
      <c r="A30" s="6" t="s">
        <v>119</v>
      </c>
    </row>
    <row r="31" spans="1:51">
      <c r="L31" s="29"/>
      <c r="M31" s="29"/>
      <c r="N31" s="29"/>
    </row>
    <row r="32" spans="1:51">
      <c r="A32" s="7"/>
      <c r="L32" s="27"/>
      <c r="M32" s="8"/>
    </row>
    <row r="33" spans="1:51">
      <c r="A33" s="7"/>
    </row>
    <row r="34" spans="1:51">
      <c r="A34" s="4"/>
      <c r="B34" s="4"/>
      <c r="C34" s="4"/>
      <c r="D34" s="4"/>
      <c r="E34" s="7"/>
      <c r="F34" s="7"/>
      <c r="G34" s="7"/>
      <c r="H34" s="7"/>
      <c r="I34" s="7"/>
      <c r="J34" s="5"/>
      <c r="K34" s="4"/>
      <c r="L34" s="4"/>
      <c r="M34" s="4"/>
      <c r="N34" s="4"/>
      <c r="O34" s="4"/>
      <c r="P34" s="4"/>
      <c r="Q34" s="4"/>
      <c r="R34" s="4"/>
      <c r="S34" s="4"/>
      <c r="T34" s="36"/>
      <c r="U34" s="36"/>
      <c r="V34" s="36"/>
    </row>
    <row r="36" spans="1:51">
      <c r="A36" s="25"/>
      <c r="B36" s="8"/>
      <c r="C36" s="8"/>
      <c r="D36" s="26"/>
      <c r="E36" s="8"/>
      <c r="J36" s="19"/>
      <c r="K36" s="19"/>
      <c r="L36" s="19"/>
      <c r="M36" s="18"/>
      <c r="N36" s="18"/>
    </row>
    <row r="37" spans="1:51">
      <c r="A37" s="7"/>
      <c r="B37" s="4"/>
      <c r="C37" s="4"/>
      <c r="D37" s="4"/>
      <c r="F37" s="7"/>
      <c r="G37" s="7"/>
      <c r="H37" s="7"/>
      <c r="I37" s="7"/>
      <c r="J37" s="27"/>
      <c r="K37" s="27"/>
      <c r="L37" s="27"/>
      <c r="M37" s="18"/>
      <c r="N37" s="18"/>
    </row>
    <row r="38" spans="1:51">
      <c r="A38" s="7"/>
      <c r="B38" s="4"/>
      <c r="C38" s="4"/>
      <c r="D38" s="4"/>
      <c r="F38" s="7"/>
      <c r="G38" s="7"/>
      <c r="H38" s="7"/>
      <c r="I38" s="7"/>
      <c r="J38" s="27"/>
      <c r="K38" s="27"/>
      <c r="L38" s="27"/>
      <c r="M38" s="18"/>
      <c r="N38" s="18"/>
    </row>
    <row r="39" spans="1:51" s="6" customFormat="1">
      <c r="T39" s="4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</row>
    <row r="40" spans="1:51" s="6" customFormat="1">
      <c r="T40" s="4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</row>
    <row r="41" spans="1:51" s="6" customFormat="1">
      <c r="T41" s="4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</row>
    <row r="42" spans="1:51" s="6" customFormat="1">
      <c r="T42" s="4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</row>
    <row r="43" spans="1:51" s="6" customFormat="1">
      <c r="T43" s="4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</row>
    <row r="44" spans="1:51" s="6" customFormat="1">
      <c r="T44" s="4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</row>
    <row r="45" spans="1:51">
      <c r="A45" s="25"/>
      <c r="B45" s="26"/>
      <c r="C45" s="26"/>
      <c r="D45" s="26"/>
      <c r="E45" s="8"/>
      <c r="J45" s="27"/>
      <c r="K45" s="27"/>
      <c r="L45" s="27"/>
      <c r="M45" s="27"/>
      <c r="N45" s="27"/>
      <c r="O45" s="27"/>
      <c r="P45" s="27"/>
      <c r="Q45" s="27"/>
      <c r="R45" s="8"/>
    </row>
    <row r="46" spans="1:51">
      <c r="A46" s="25"/>
      <c r="B46" s="26"/>
      <c r="C46" s="26"/>
      <c r="D46" s="26"/>
      <c r="E46" s="8"/>
      <c r="J46" s="27"/>
      <c r="K46" s="27"/>
      <c r="L46" s="27"/>
      <c r="M46" s="27"/>
      <c r="N46" s="27"/>
      <c r="O46" s="27"/>
      <c r="P46" s="27"/>
      <c r="Q46" s="27"/>
      <c r="R46" s="8"/>
    </row>
    <row r="47" spans="1:51">
      <c r="A47" s="7"/>
      <c r="B47" s="4"/>
      <c r="C47" s="4"/>
      <c r="D47" s="4"/>
      <c r="F47" s="7"/>
      <c r="G47" s="7"/>
      <c r="H47" s="7"/>
      <c r="I47" s="7"/>
      <c r="J47" s="18"/>
      <c r="K47" s="18"/>
      <c r="L47" s="18"/>
      <c r="M47" s="18"/>
      <c r="N47" s="18"/>
    </row>
    <row r="48" spans="1:51">
      <c r="A48" s="6"/>
      <c r="B48" s="8"/>
      <c r="C48" s="8"/>
      <c r="D48" s="8"/>
      <c r="F48" s="6"/>
      <c r="G48" s="6"/>
      <c r="H48" s="6"/>
      <c r="I48" s="6"/>
      <c r="J48" s="19"/>
      <c r="K48" s="19"/>
      <c r="L48" s="18"/>
      <c r="M48" s="18"/>
      <c r="N48" s="18"/>
      <c r="U48" s="38"/>
      <c r="V48" s="38"/>
    </row>
    <row r="49" spans="1:22">
      <c r="A49" s="6"/>
      <c r="B49" s="8"/>
      <c r="C49" s="8"/>
      <c r="D49" s="8"/>
      <c r="E49" s="28"/>
      <c r="F49" s="6"/>
      <c r="G49" s="6"/>
      <c r="H49" s="6"/>
      <c r="I49" s="6"/>
      <c r="J49" s="19"/>
      <c r="K49" s="20"/>
      <c r="L49" s="18"/>
      <c r="M49" s="18"/>
      <c r="N49" s="18"/>
      <c r="U49" s="38"/>
      <c r="V49" s="38"/>
    </row>
    <row r="50" spans="1:22">
      <c r="A50" s="6"/>
      <c r="B50" s="8"/>
      <c r="C50" s="8"/>
      <c r="D50" s="8"/>
      <c r="E50" s="28"/>
      <c r="F50" s="6"/>
      <c r="G50" s="6"/>
      <c r="H50" s="6"/>
      <c r="I50" s="6"/>
      <c r="J50" s="19"/>
      <c r="K50" s="20"/>
      <c r="L50" s="18"/>
      <c r="M50" s="18"/>
      <c r="N50" s="18"/>
      <c r="U50" s="38"/>
      <c r="V50" s="38"/>
    </row>
    <row r="51" spans="1:22">
      <c r="A51" s="6"/>
      <c r="B51" s="8"/>
      <c r="C51" s="8"/>
      <c r="D51" s="8"/>
      <c r="E51" s="28"/>
      <c r="F51" s="6"/>
      <c r="G51" s="6"/>
      <c r="H51" s="6"/>
      <c r="I51" s="6"/>
      <c r="J51" s="8"/>
      <c r="K51" s="20"/>
      <c r="L51" s="8"/>
      <c r="M51" s="8"/>
      <c r="N51" s="8"/>
      <c r="U51" s="38"/>
      <c r="V51" s="38"/>
    </row>
    <row r="52" spans="1:22">
      <c r="A52" s="6"/>
      <c r="B52" s="4"/>
      <c r="C52" s="4"/>
      <c r="D52" s="4"/>
      <c r="E52" s="7"/>
      <c r="F52" s="7"/>
      <c r="G52" s="7"/>
      <c r="H52" s="7"/>
      <c r="I52" s="7"/>
      <c r="J52" s="8"/>
      <c r="K52" s="9"/>
      <c r="L52" s="8"/>
      <c r="M52" s="8"/>
      <c r="N52" s="8"/>
    </row>
    <row r="53" spans="1:22">
      <c r="A53" s="7"/>
      <c r="B53" s="8"/>
      <c r="C53" s="8"/>
      <c r="D53" s="4"/>
      <c r="E53" s="7"/>
      <c r="F53" s="6"/>
      <c r="G53" s="6"/>
      <c r="H53" s="6"/>
      <c r="I53" s="6"/>
      <c r="J53" s="4"/>
      <c r="K53" s="9"/>
      <c r="L53" s="8"/>
      <c r="M53" s="8"/>
      <c r="N53" s="8"/>
    </row>
    <row r="54" spans="1:22">
      <c r="A54" s="6"/>
      <c r="B54" s="8"/>
      <c r="C54" s="8"/>
      <c r="D54" s="4"/>
      <c r="E54" s="7"/>
      <c r="F54" s="6"/>
      <c r="G54" s="6"/>
      <c r="H54" s="6"/>
      <c r="I54" s="6"/>
      <c r="J54" s="4"/>
      <c r="K54" s="9"/>
      <c r="L54" s="8"/>
      <c r="M54" s="8"/>
      <c r="N54" s="8"/>
    </row>
  </sheetData>
  <sheetProtection sheet="1" objects="1" scenarios="1"/>
  <pageMargins left="0.25" right="0.25" top="0.75" bottom="0.75" header="0.3" footer="0.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C93A4-9E62-4E68-9CB1-C567842186D5}">
  <sheetPr>
    <tabColor theme="1"/>
  </sheetPr>
  <dimension ref="A1:AY55"/>
  <sheetViews>
    <sheetView showGridLines="0" workbookViewId="0">
      <selection activeCell="F36" sqref="F36"/>
    </sheetView>
  </sheetViews>
  <sheetFormatPr defaultColWidth="8.7109375" defaultRowHeight="15"/>
  <cols>
    <col min="1" max="1" width="7.140625" style="12" customWidth="1"/>
    <col min="2" max="2" width="7.5703125" style="12" bestFit="1" customWidth="1"/>
    <col min="3" max="3" width="6.42578125" style="12" customWidth="1"/>
    <col min="4" max="4" width="6.5703125" style="12" bestFit="1" customWidth="1"/>
    <col min="5" max="5" width="8.7109375" style="12" customWidth="1"/>
    <col min="6" max="6" width="26.85546875" style="12" customWidth="1"/>
    <col min="7" max="7" width="10.5703125" style="12" bestFit="1" customWidth="1"/>
    <col min="8" max="9" width="10.42578125" style="12" bestFit="1" customWidth="1"/>
    <col min="10" max="18" width="8.5703125" style="12" bestFit="1" customWidth="1"/>
    <col min="19" max="19" width="8.7109375" style="12"/>
    <col min="20" max="20" width="15.140625" style="47" hidden="1" customWidth="1"/>
    <col min="21" max="21" width="14.5703125" style="31" hidden="1" customWidth="1"/>
    <col min="22" max="22" width="21.140625" style="31" hidden="1" customWidth="1"/>
    <col min="23" max="23" width="0" style="31" hidden="1" customWidth="1"/>
    <col min="24" max="26" width="7.5703125" style="31" hidden="1" customWidth="1"/>
    <col min="27" max="35" width="8.5703125" style="31" hidden="1" customWidth="1"/>
    <col min="36" max="37" width="0" style="58" hidden="1" customWidth="1"/>
    <col min="38" max="38" width="21.140625" style="58" hidden="1" customWidth="1"/>
    <col min="39" max="51" width="0" style="58" hidden="1" customWidth="1"/>
    <col min="52" max="16384" width="8.7109375" style="12"/>
  </cols>
  <sheetData>
    <row r="1" spans="1:51">
      <c r="A1" s="12" t="s">
        <v>127</v>
      </c>
    </row>
    <row r="2" spans="1:51">
      <c r="A2" s="7" t="s">
        <v>0</v>
      </c>
      <c r="T2" s="37" t="s">
        <v>96</v>
      </c>
      <c r="U2" s="56">
        <v>1.0249999999999999</v>
      </c>
      <c r="AD2" s="32"/>
      <c r="AE2" s="32"/>
      <c r="AF2" s="32"/>
      <c r="AG2" s="33"/>
      <c r="AH2" s="33"/>
      <c r="AJ2" s="58" t="s">
        <v>113</v>
      </c>
    </row>
    <row r="3" spans="1:51">
      <c r="A3" s="6" t="s">
        <v>104</v>
      </c>
      <c r="K3" s="22">
        <v>2760</v>
      </c>
      <c r="T3" s="37" t="s">
        <v>91</v>
      </c>
      <c r="U3" s="47" t="s">
        <v>97</v>
      </c>
      <c r="AD3" s="34"/>
      <c r="AE3" s="35"/>
      <c r="AF3" s="33"/>
      <c r="AG3" s="33"/>
      <c r="AH3" s="33"/>
    </row>
    <row r="4" spans="1:51">
      <c r="A4" s="12" t="s">
        <v>110</v>
      </c>
      <c r="AD4" s="33"/>
      <c r="AE4" s="33"/>
      <c r="AF4" s="33"/>
      <c r="AG4" s="33"/>
      <c r="AH4" s="33"/>
    </row>
    <row r="5" spans="1:51">
      <c r="A5" s="69" t="s">
        <v>125</v>
      </c>
      <c r="AD5" s="33"/>
      <c r="AE5" s="33"/>
      <c r="AF5" s="33"/>
      <c r="AG5" s="33"/>
      <c r="AH5" s="33"/>
    </row>
    <row r="6" spans="1:51">
      <c r="AD6" s="33"/>
      <c r="AE6" s="33"/>
      <c r="AF6" s="33"/>
      <c r="AG6" s="33"/>
      <c r="AH6" s="33"/>
    </row>
    <row r="7" spans="1:51">
      <c r="A7" s="4" t="s">
        <v>3</v>
      </c>
      <c r="B7" s="4" t="s">
        <v>71</v>
      </c>
      <c r="C7" s="4" t="s">
        <v>72</v>
      </c>
      <c r="D7" s="4" t="s">
        <v>73</v>
      </c>
      <c r="E7" s="7"/>
      <c r="F7" s="7"/>
      <c r="G7" s="7"/>
      <c r="H7" s="7"/>
      <c r="I7" s="7"/>
      <c r="J7" s="5"/>
      <c r="K7" s="4"/>
      <c r="L7" s="4"/>
      <c r="M7" s="4"/>
      <c r="N7" s="4"/>
      <c r="O7" s="4"/>
      <c r="P7" s="4"/>
      <c r="Q7" s="4"/>
      <c r="R7" s="4"/>
      <c r="S7" s="4"/>
      <c r="T7" s="36"/>
      <c r="U7" s="36" t="s">
        <v>3</v>
      </c>
      <c r="V7" s="36"/>
      <c r="W7" s="36" t="s">
        <v>51</v>
      </c>
      <c r="X7" s="36">
        <v>4</v>
      </c>
      <c r="Y7" s="36">
        <f>X7+1</f>
        <v>5</v>
      </c>
      <c r="Z7" s="36">
        <f t="shared" ref="Z7:AI7" si="0">Y7+1</f>
        <v>6</v>
      </c>
      <c r="AA7" s="36">
        <f t="shared" si="0"/>
        <v>7</v>
      </c>
      <c r="AB7" s="36">
        <f t="shared" si="0"/>
        <v>8</v>
      </c>
      <c r="AC7" s="36">
        <f t="shared" si="0"/>
        <v>9</v>
      </c>
      <c r="AD7" s="36">
        <f t="shared" si="0"/>
        <v>10</v>
      </c>
      <c r="AE7" s="36">
        <f t="shared" si="0"/>
        <v>11</v>
      </c>
      <c r="AF7" s="36">
        <f t="shared" si="0"/>
        <v>12</v>
      </c>
      <c r="AG7" s="36">
        <f t="shared" si="0"/>
        <v>13</v>
      </c>
      <c r="AH7" s="36">
        <f t="shared" si="0"/>
        <v>14</v>
      </c>
      <c r="AI7" s="36">
        <f t="shared" si="0"/>
        <v>15</v>
      </c>
      <c r="AJ7" s="59"/>
      <c r="AK7" s="59" t="s">
        <v>3</v>
      </c>
      <c r="AL7" s="59"/>
      <c r="AM7" s="59" t="s">
        <v>51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</row>
    <row r="8" spans="1:51">
      <c r="A8" s="40" t="s">
        <v>13</v>
      </c>
      <c r="B8" s="40" t="s">
        <v>52</v>
      </c>
      <c r="C8" s="40" t="s">
        <v>52</v>
      </c>
      <c r="D8" s="40" t="s">
        <v>74</v>
      </c>
      <c r="E8" s="40" t="s">
        <v>14</v>
      </c>
      <c r="F8" s="41" t="s">
        <v>16</v>
      </c>
      <c r="G8" s="43" t="s">
        <v>81</v>
      </c>
      <c r="H8" s="43" t="s">
        <v>82</v>
      </c>
      <c r="I8" s="43" t="s">
        <v>83</v>
      </c>
      <c r="J8" s="42" t="s">
        <v>54</v>
      </c>
      <c r="K8" s="42" t="s">
        <v>55</v>
      </c>
      <c r="L8" s="42" t="s">
        <v>56</v>
      </c>
      <c r="M8" s="42" t="s">
        <v>57</v>
      </c>
      <c r="N8" s="42" t="s">
        <v>58</v>
      </c>
      <c r="O8" s="42" t="s">
        <v>59</v>
      </c>
      <c r="P8" s="42" t="s">
        <v>60</v>
      </c>
      <c r="Q8" s="42" t="s">
        <v>61</v>
      </c>
      <c r="R8" s="42" t="s">
        <v>62</v>
      </c>
      <c r="S8" s="5"/>
      <c r="T8" s="55" t="s">
        <v>87</v>
      </c>
      <c r="U8" s="50" t="s">
        <v>13</v>
      </c>
      <c r="V8" s="51" t="s">
        <v>53</v>
      </c>
      <c r="W8" s="50" t="s">
        <v>52</v>
      </c>
      <c r="X8" s="50" t="s">
        <v>63</v>
      </c>
      <c r="Y8" s="50" t="s">
        <v>64</v>
      </c>
      <c r="Z8" s="50" t="s">
        <v>65</v>
      </c>
      <c r="AA8" s="50" t="s">
        <v>54</v>
      </c>
      <c r="AB8" s="50" t="s">
        <v>55</v>
      </c>
      <c r="AC8" s="50" t="s">
        <v>56</v>
      </c>
      <c r="AD8" s="50" t="s">
        <v>57</v>
      </c>
      <c r="AE8" s="50" t="s">
        <v>58</v>
      </c>
      <c r="AF8" s="50" t="s">
        <v>59</v>
      </c>
      <c r="AG8" s="50" t="s">
        <v>60</v>
      </c>
      <c r="AH8" s="50" t="s">
        <v>61</v>
      </c>
      <c r="AI8" s="50" t="s">
        <v>62</v>
      </c>
      <c r="AJ8" s="60" t="s">
        <v>87</v>
      </c>
      <c r="AK8" s="61" t="s">
        <v>13</v>
      </c>
      <c r="AL8" s="62" t="s">
        <v>53</v>
      </c>
      <c r="AM8" s="61" t="s">
        <v>52</v>
      </c>
      <c r="AN8" s="61" t="s">
        <v>63</v>
      </c>
      <c r="AO8" s="61" t="s">
        <v>64</v>
      </c>
      <c r="AP8" s="61" t="s">
        <v>65</v>
      </c>
      <c r="AQ8" s="61" t="s">
        <v>54</v>
      </c>
      <c r="AR8" s="61" t="s">
        <v>55</v>
      </c>
      <c r="AS8" s="61" t="s">
        <v>56</v>
      </c>
      <c r="AT8" s="61" t="s">
        <v>57</v>
      </c>
      <c r="AU8" s="61" t="s">
        <v>58</v>
      </c>
      <c r="AV8" s="61" t="s">
        <v>59</v>
      </c>
      <c r="AW8" s="61" t="s">
        <v>60</v>
      </c>
      <c r="AX8" s="61" t="s">
        <v>61</v>
      </c>
      <c r="AY8" s="61" t="s">
        <v>62</v>
      </c>
    </row>
    <row r="9" spans="1:51">
      <c r="A9" s="25" t="s">
        <v>21</v>
      </c>
      <c r="B9" s="8">
        <v>9</v>
      </c>
      <c r="C9" s="8">
        <v>1</v>
      </c>
      <c r="D9" s="26">
        <v>410</v>
      </c>
      <c r="E9" s="8" t="s">
        <v>22</v>
      </c>
      <c r="F9" s="12" t="s">
        <v>23</v>
      </c>
      <c r="G9" s="44">
        <f ca="1">X9</f>
        <v>85377.612300312481</v>
      </c>
      <c r="H9" s="44">
        <f t="shared" ref="H9:R11" ca="1" si="1">Y9</f>
        <v>87678.187295562471</v>
      </c>
      <c r="I9" s="44">
        <f t="shared" ca="1" si="1"/>
        <v>90046.616328593736</v>
      </c>
      <c r="J9" s="44">
        <f t="shared" ca="1" si="1"/>
        <v>92487.207592281236</v>
      </c>
      <c r="K9" s="44">
        <f t="shared" ca="1" si="1"/>
        <v>96571.37443778124</v>
      </c>
      <c r="L9" s="44">
        <f t="shared" ca="1" si="1"/>
        <v>100959.26888096871</v>
      </c>
      <c r="M9" s="44">
        <f t="shared" ca="1" si="1"/>
        <v>105701.51218812498</v>
      </c>
      <c r="N9" s="44">
        <f t="shared" ca="1" si="1"/>
        <v>108394.13273499998</v>
      </c>
      <c r="O9" s="44">
        <f t="shared" ca="1" si="1"/>
        <v>111166.45485006247</v>
      </c>
      <c r="P9" s="44">
        <f t="shared" ca="1" si="1"/>
        <v>114022.78672618748</v>
      </c>
      <c r="Q9" s="44">
        <f t="shared" ca="1" si="1"/>
        <v>116965.28245981247</v>
      </c>
      <c r="R9" s="44">
        <f t="shared" ca="1" si="1"/>
        <v>120065.02723337497</v>
      </c>
      <c r="T9" s="47" t="s">
        <v>88</v>
      </c>
      <c r="U9" s="47" t="str">
        <f>A9</f>
        <v>00630C</v>
      </c>
      <c r="V9" s="47" t="str">
        <f>F9</f>
        <v>Asst City Attorney I-C</v>
      </c>
      <c r="W9" s="46">
        <v>1</v>
      </c>
      <c r="X9" s="57" cm="1">
        <f t="array" aca="1" ref="X9" ca="1">IF($T9="Y",VLOOKUP($U9,INDIRECT($U$3),X$7,0)*INDIRECT($T$2),VLOOKUP($U9,INDIRECT($U$3),X$7,0))</f>
        <v>85377.612300312481</v>
      </c>
      <c r="Y9" s="57" cm="1">
        <f t="array" aca="1" ref="Y9" ca="1">IF($T9="Y",VLOOKUP($U9,INDIRECT($U$3),Y$7,0)*INDIRECT($T$2),VLOOKUP($U9,INDIRECT($U$3),Y$7,0))</f>
        <v>87678.187295562471</v>
      </c>
      <c r="Z9" s="57" cm="1">
        <f t="array" aca="1" ref="Z9" ca="1">IF($T9="Y",VLOOKUP($U9,INDIRECT($U$3),Z$7,0)*INDIRECT($T$2),VLOOKUP($U9,INDIRECT($U$3),Z$7,0))</f>
        <v>90046.616328593736</v>
      </c>
      <c r="AA9" s="57" cm="1">
        <f t="array" aca="1" ref="AA9" ca="1">IF($T9="Y",VLOOKUP($U9,INDIRECT($U$3),AA$7,0)*INDIRECT($T$2),VLOOKUP($U9,INDIRECT($U$3),AA$7,0))</f>
        <v>92487.207592281236</v>
      </c>
      <c r="AB9" s="57" cm="1">
        <f t="array" aca="1" ref="AB9" ca="1">IF($T9="Y",VLOOKUP($U9,INDIRECT($U$3),AB$7,0)*INDIRECT($T$2),VLOOKUP($U9,INDIRECT($U$3),AB$7,0))</f>
        <v>96571.37443778124</v>
      </c>
      <c r="AC9" s="57" cm="1">
        <f t="array" aca="1" ref="AC9" ca="1">IF($T9="Y",VLOOKUP($U9,INDIRECT($U$3),AC$7,0)*INDIRECT($T$2),VLOOKUP($U9,INDIRECT($U$3),AC$7,0))</f>
        <v>100959.26888096871</v>
      </c>
      <c r="AD9" s="57" cm="1">
        <f t="array" aca="1" ref="AD9" ca="1">IF($T9="Y",VLOOKUP($U9,INDIRECT($U$3),AD$7,0)*INDIRECT($T$2),VLOOKUP($U9,INDIRECT($U$3),AD$7,0))</f>
        <v>105701.51218812498</v>
      </c>
      <c r="AE9" s="57" cm="1">
        <f t="array" aca="1" ref="AE9" ca="1">IF($T9="Y",VLOOKUP($U9,INDIRECT($U$3),AE$7,0)*INDIRECT($T$2),VLOOKUP($U9,INDIRECT($U$3),AE$7,0))</f>
        <v>108394.13273499998</v>
      </c>
      <c r="AF9" s="57" cm="1">
        <f t="array" aca="1" ref="AF9" ca="1">IF($T9="Y",VLOOKUP($U9,INDIRECT($U$3),AF$7,0)*INDIRECT($T$2),VLOOKUP($U9,INDIRECT($U$3),AF$7,0))</f>
        <v>111166.45485006247</v>
      </c>
      <c r="AG9" s="57" cm="1">
        <f t="array" aca="1" ref="AG9" ca="1">IF($T9="Y",VLOOKUP($U9,INDIRECT($U$3),AG$7,0)*INDIRECT($T$2),VLOOKUP($U9,INDIRECT($U$3),AG$7,0))</f>
        <v>114022.78672618748</v>
      </c>
      <c r="AH9" s="57" cm="1">
        <f t="array" aca="1" ref="AH9" ca="1">IF($T9="Y",VLOOKUP($U9,INDIRECT($U$3),AH$7,0)*INDIRECT($T$2),VLOOKUP($U9,INDIRECT($U$3),AH$7,0))</f>
        <v>116965.28245981247</v>
      </c>
      <c r="AI9" s="57" cm="1">
        <f t="array" aca="1" ref="AI9" ca="1">IF($T9="Y",VLOOKUP($U9,INDIRECT($U$3),AI$7,0)*INDIRECT($T$2),VLOOKUP($U9,INDIRECT($U$3),AI$7,0))</f>
        <v>120065.02723337497</v>
      </c>
      <c r="AJ9" s="63" t="str">
        <f>T9</f>
        <v>Y</v>
      </c>
      <c r="AK9" s="58" t="str">
        <f t="shared" ref="AK9:AM11" si="2">U9</f>
        <v>00630C</v>
      </c>
      <c r="AL9" s="58" t="str">
        <f t="shared" si="2"/>
        <v>Asst City Attorney I-C</v>
      </c>
      <c r="AM9" s="63">
        <f t="shared" si="2"/>
        <v>1</v>
      </c>
      <c r="AN9" s="64">
        <f ca="1">ROUNDUP(X9/2080,3)</f>
        <v>41.046999999999997</v>
      </c>
      <c r="AO9" s="64">
        <f t="shared" ref="AO9:AY11" ca="1" si="3">ROUNDUP(Y9/2080,3)</f>
        <v>42.152999999999999</v>
      </c>
      <c r="AP9" s="64">
        <f t="shared" ca="1" si="3"/>
        <v>43.291999999999994</v>
      </c>
      <c r="AQ9" s="64">
        <f t="shared" ca="1" si="3"/>
        <v>44.466000000000001</v>
      </c>
      <c r="AR9" s="64">
        <f t="shared" ca="1" si="3"/>
        <v>46.428999999999995</v>
      </c>
      <c r="AS9" s="64">
        <f t="shared" ca="1" si="3"/>
        <v>48.538999999999994</v>
      </c>
      <c r="AT9" s="64">
        <f t="shared" ca="1" si="3"/>
        <v>50.818999999999996</v>
      </c>
      <c r="AU9" s="64">
        <f t="shared" ca="1" si="3"/>
        <v>52.113</v>
      </c>
      <c r="AV9" s="64">
        <f t="shared" ca="1" si="3"/>
        <v>53.445999999999998</v>
      </c>
      <c r="AW9" s="64">
        <f t="shared" ca="1" si="3"/>
        <v>54.818999999999996</v>
      </c>
      <c r="AX9" s="64">
        <f t="shared" ca="1" si="3"/>
        <v>56.233999999999995</v>
      </c>
      <c r="AY9" s="64">
        <f t="shared" ca="1" si="3"/>
        <v>57.723999999999997</v>
      </c>
    </row>
    <row r="10" spans="1:51">
      <c r="A10" s="25" t="s">
        <v>25</v>
      </c>
      <c r="B10" s="26">
        <v>12</v>
      </c>
      <c r="C10" s="26">
        <v>2</v>
      </c>
      <c r="D10" s="26">
        <v>543</v>
      </c>
      <c r="E10" s="8" t="s">
        <v>22</v>
      </c>
      <c r="F10" s="12" t="s">
        <v>26</v>
      </c>
      <c r="G10" s="45"/>
      <c r="H10" s="45"/>
      <c r="I10" s="45"/>
      <c r="J10" s="44">
        <f t="shared" ca="1" si="1"/>
        <v>108649.39316284373</v>
      </c>
      <c r="K10" s="44">
        <f t="shared" ca="1" si="1"/>
        <v>113584.42810115623</v>
      </c>
      <c r="L10" s="44">
        <f t="shared" ca="1" si="1"/>
        <v>118858.73322837496</v>
      </c>
      <c r="M10" s="44">
        <f t="shared" ca="1" si="1"/>
        <v>124472.30854449999</v>
      </c>
      <c r="N10" s="44">
        <f t="shared" ca="1" si="1"/>
        <v>130291.60007040623</v>
      </c>
      <c r="O10" s="44">
        <f t="shared" ca="1" si="1"/>
        <v>136076.42605331246</v>
      </c>
      <c r="P10" s="44"/>
      <c r="Q10" s="44"/>
      <c r="R10" s="44"/>
      <c r="T10" s="47" t="s">
        <v>88</v>
      </c>
      <c r="U10" s="47" t="str">
        <f>A10</f>
        <v>00650C</v>
      </c>
      <c r="V10" s="47" t="str">
        <f>F10</f>
        <v>Asst City Attorney II-C</v>
      </c>
      <c r="W10" s="46">
        <v>2</v>
      </c>
      <c r="X10" s="57"/>
      <c r="Y10" s="57"/>
      <c r="Z10" s="57"/>
      <c r="AA10" s="57" cm="1">
        <f t="array" aca="1" ref="AA10" ca="1">IF($T10="Y",VLOOKUP($U10,INDIRECT($U$3),AA$7,0)*INDIRECT($T$2),VLOOKUP($U10,INDIRECT($U$3),AA$7,0))</f>
        <v>108649.39316284373</v>
      </c>
      <c r="AB10" s="57" cm="1">
        <f t="array" aca="1" ref="AB10" ca="1">IF($T10="Y",VLOOKUP($U10,INDIRECT($U$3),AB$7,0)*INDIRECT($T$2),VLOOKUP($U10,INDIRECT($U$3),AB$7,0))</f>
        <v>113584.42810115623</v>
      </c>
      <c r="AC10" s="57" cm="1">
        <f t="array" aca="1" ref="AC10" ca="1">IF($T10="Y",VLOOKUP($U10,INDIRECT($U$3),AC$7,0)*INDIRECT($T$2),VLOOKUP($U10,INDIRECT($U$3),AC$7,0))</f>
        <v>118858.73322837496</v>
      </c>
      <c r="AD10" s="57" cm="1">
        <f t="array" aca="1" ref="AD10" ca="1">IF($T10="Y",VLOOKUP($U10,INDIRECT($U$3),AD$7,0)*INDIRECT($T$2),VLOOKUP($U10,INDIRECT($U$3),AD$7,0))</f>
        <v>124472.30854449999</v>
      </c>
      <c r="AE10" s="57" cm="1">
        <f t="array" aca="1" ref="AE10" ca="1">IF($T10="Y",VLOOKUP($U10,INDIRECT($U$3),AE$7,0)*INDIRECT($T$2),VLOOKUP($U10,INDIRECT($U$3),AE$7,0))</f>
        <v>130291.60007040623</v>
      </c>
      <c r="AF10" s="57" cm="1">
        <f t="array" aca="1" ref="AF10" ca="1">IF($T10="Y",VLOOKUP($U10,INDIRECT($U$3),AF$7,0)*INDIRECT($T$2),VLOOKUP($U10,INDIRECT($U$3),AF$7,0))</f>
        <v>136076.42605331246</v>
      </c>
      <c r="AG10" s="57"/>
      <c r="AH10" s="57"/>
      <c r="AI10" s="57"/>
      <c r="AJ10" s="63" t="str">
        <f t="shared" ref="AJ10:AJ11" si="4">T10</f>
        <v>Y</v>
      </c>
      <c r="AK10" s="58" t="str">
        <f t="shared" si="2"/>
        <v>00650C</v>
      </c>
      <c r="AL10" s="58" t="str">
        <f t="shared" si="2"/>
        <v>Asst City Attorney II-C</v>
      </c>
      <c r="AM10" s="63">
        <f t="shared" si="2"/>
        <v>2</v>
      </c>
      <c r="AN10" s="64"/>
      <c r="AO10" s="64"/>
      <c r="AP10" s="64"/>
      <c r="AQ10" s="64">
        <f t="shared" ca="1" si="3"/>
        <v>52.235999999999997</v>
      </c>
      <c r="AR10" s="64">
        <f t="shared" ca="1" si="3"/>
        <v>54.607999999999997</v>
      </c>
      <c r="AS10" s="64">
        <f t="shared" ca="1" si="3"/>
        <v>57.143999999999998</v>
      </c>
      <c r="AT10" s="64">
        <f t="shared" ca="1" si="3"/>
        <v>59.842999999999996</v>
      </c>
      <c r="AU10" s="64">
        <f t="shared" ca="1" si="3"/>
        <v>62.640999999999998</v>
      </c>
      <c r="AV10" s="64">
        <f t="shared" ca="1" si="3"/>
        <v>65.422000000000011</v>
      </c>
      <c r="AW10" s="64"/>
      <c r="AX10" s="64"/>
      <c r="AY10" s="64"/>
    </row>
    <row r="11" spans="1:51">
      <c r="A11" s="25" t="s">
        <v>28</v>
      </c>
      <c r="B11" s="26">
        <v>13</v>
      </c>
      <c r="C11" s="26">
        <v>3</v>
      </c>
      <c r="D11" s="26">
        <v>593</v>
      </c>
      <c r="E11" s="8" t="s">
        <v>22</v>
      </c>
      <c r="F11" s="12" t="s">
        <v>29</v>
      </c>
      <c r="G11" s="45"/>
      <c r="H11" s="45"/>
      <c r="I11" s="45"/>
      <c r="J11" s="44">
        <f t="shared" ca="1" si="1"/>
        <v>114230.6570324062</v>
      </c>
      <c r="K11" s="44">
        <f t="shared" ca="1" si="1"/>
        <v>119436.03107362497</v>
      </c>
      <c r="L11" s="44">
        <f t="shared" ca="1" si="1"/>
        <v>125049.60638974998</v>
      </c>
      <c r="M11" s="44">
        <f t="shared" ca="1" si="1"/>
        <v>130903.36345865621</v>
      </c>
      <c r="N11" s="44">
        <f t="shared" ca="1" si="1"/>
        <v>137232.0987920312</v>
      </c>
      <c r="O11" s="44">
        <f t="shared" ca="1" si="1"/>
        <v>143266.79996168744</v>
      </c>
      <c r="P11" s="44"/>
      <c r="Q11" s="44"/>
      <c r="R11" s="44"/>
      <c r="T11" s="47" t="s">
        <v>88</v>
      </c>
      <c r="U11" s="47" t="str">
        <f>A11</f>
        <v>00670C</v>
      </c>
      <c r="V11" s="47" t="str">
        <f>F11</f>
        <v>Asst City Attorney III-C</v>
      </c>
      <c r="W11" s="46">
        <v>3</v>
      </c>
      <c r="X11" s="57"/>
      <c r="Y11" s="57"/>
      <c r="Z11" s="57"/>
      <c r="AA11" s="57" cm="1">
        <f t="array" aca="1" ref="AA11" ca="1">IF($T11="Y",VLOOKUP($U11,INDIRECT($U$3),AA$7,0)*INDIRECT($T$2),VLOOKUP($U11,INDIRECT($U$3),AA$7,0))</f>
        <v>114230.6570324062</v>
      </c>
      <c r="AB11" s="57" cm="1">
        <f t="array" aca="1" ref="AB11" ca="1">IF($T11="Y",VLOOKUP($U11,INDIRECT($U$3),AB$7,0)*INDIRECT($T$2),VLOOKUP($U11,INDIRECT($U$3),AB$7,0))</f>
        <v>119436.03107362497</v>
      </c>
      <c r="AC11" s="57" cm="1">
        <f t="array" aca="1" ref="AC11" ca="1">IF($T11="Y",VLOOKUP($U11,INDIRECT($U$3),AC$7,0)*INDIRECT($T$2),VLOOKUP($U11,INDIRECT($U$3),AC$7,0))</f>
        <v>125049.60638974998</v>
      </c>
      <c r="AD11" s="57" cm="1">
        <f t="array" aca="1" ref="AD11" ca="1">IF($T11="Y",VLOOKUP($U11,INDIRECT($U$3),AD$7,0)*INDIRECT($T$2),VLOOKUP($U11,INDIRECT($U$3),AD$7,0))</f>
        <v>130903.36345865621</v>
      </c>
      <c r="AE11" s="57" cm="1">
        <f t="array" aca="1" ref="AE11" ca="1">IF($T11="Y",VLOOKUP($U11,INDIRECT($U$3),AE$7,0)*INDIRECT($T$2),VLOOKUP($U11,INDIRECT($U$3),AE$7,0))</f>
        <v>137232.0987920312</v>
      </c>
      <c r="AF11" s="57" cm="1">
        <f t="array" aca="1" ref="AF11" ca="1">IF($T11="Y",VLOOKUP($U11,INDIRECT($U$3),AF$7,0)*INDIRECT($T$2),VLOOKUP($U11,INDIRECT($U$3),AF$7,0))</f>
        <v>143266.79996168744</v>
      </c>
      <c r="AG11" s="57"/>
      <c r="AH11" s="57"/>
      <c r="AI11" s="57"/>
      <c r="AJ11" s="63" t="str">
        <f t="shared" si="4"/>
        <v>Y</v>
      </c>
      <c r="AK11" s="58" t="str">
        <f t="shared" si="2"/>
        <v>00670C</v>
      </c>
      <c r="AL11" s="58" t="str">
        <f t="shared" si="2"/>
        <v>Asst City Attorney III-C</v>
      </c>
      <c r="AM11" s="63">
        <f t="shared" si="2"/>
        <v>3</v>
      </c>
      <c r="AN11" s="64"/>
      <c r="AO11" s="64"/>
      <c r="AP11" s="64"/>
      <c r="AQ11" s="64">
        <f t="shared" ca="1" si="3"/>
        <v>54.918999999999997</v>
      </c>
      <c r="AR11" s="64">
        <f t="shared" ca="1" si="3"/>
        <v>57.421999999999997</v>
      </c>
      <c r="AS11" s="64">
        <f t="shared" ca="1" si="3"/>
        <v>60.120999999999995</v>
      </c>
      <c r="AT11" s="64">
        <f t="shared" ca="1" si="3"/>
        <v>62.934999999999995</v>
      </c>
      <c r="AU11" s="64">
        <f t="shared" ca="1" si="3"/>
        <v>65.977000000000004</v>
      </c>
      <c r="AV11" s="64">
        <f t="shared" ca="1" si="3"/>
        <v>68.879000000000005</v>
      </c>
      <c r="AW11" s="64"/>
      <c r="AX11" s="64"/>
      <c r="AY11" s="64"/>
    </row>
    <row r="12" spans="1:51">
      <c r="A12" s="25"/>
      <c r="B12" s="26"/>
      <c r="C12" s="26"/>
      <c r="D12" s="26"/>
      <c r="E12" s="8"/>
      <c r="J12" s="27"/>
      <c r="K12" s="27"/>
      <c r="L12" s="27"/>
      <c r="M12" s="27"/>
      <c r="N12" s="27"/>
      <c r="O12" s="27"/>
      <c r="P12" s="27"/>
      <c r="Q12" s="27"/>
      <c r="R12" s="8"/>
    </row>
    <row r="13" spans="1:51">
      <c r="A13" s="7"/>
      <c r="B13" s="4"/>
      <c r="C13" s="4"/>
      <c r="D13" s="4"/>
      <c r="F13" s="7"/>
      <c r="G13" s="7"/>
      <c r="H13" s="7"/>
      <c r="I13" s="7"/>
      <c r="J13" s="27"/>
      <c r="K13" s="27"/>
      <c r="L13" s="27"/>
      <c r="M13" s="18"/>
      <c r="N13" s="18"/>
    </row>
    <row r="14" spans="1:51">
      <c r="A14" s="7" t="s">
        <v>77</v>
      </c>
      <c r="B14" s="4"/>
      <c r="C14" s="4"/>
      <c r="D14" s="4"/>
      <c r="F14" s="7"/>
      <c r="G14" s="7"/>
      <c r="H14" s="7"/>
      <c r="I14" s="7"/>
      <c r="J14" s="27"/>
      <c r="K14" s="27"/>
      <c r="L14" s="27"/>
      <c r="M14" s="18"/>
      <c r="N14" s="18"/>
    </row>
    <row r="15" spans="1:51" s="6" customFormat="1">
      <c r="A15" s="68" t="s">
        <v>115</v>
      </c>
      <c r="T15" s="4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</row>
    <row r="16" spans="1:51" s="6" customFormat="1">
      <c r="A16" s="6" t="s">
        <v>111</v>
      </c>
      <c r="T16" s="4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</row>
    <row r="17" spans="1:51" s="6" customFormat="1">
      <c r="A17" s="68" t="s">
        <v>117</v>
      </c>
      <c r="T17" s="4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</row>
    <row r="18" spans="1:51" s="6" customFormat="1">
      <c r="A18" s="6" t="s">
        <v>112</v>
      </c>
      <c r="T18" s="4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</row>
    <row r="19" spans="1:51">
      <c r="A19" s="25"/>
      <c r="B19" s="26"/>
      <c r="C19" s="26"/>
      <c r="D19" s="26"/>
      <c r="E19" s="8"/>
      <c r="J19" s="27"/>
      <c r="K19" s="27"/>
      <c r="L19" s="27"/>
      <c r="M19" s="27"/>
      <c r="N19" s="27"/>
      <c r="O19" s="27"/>
      <c r="P19" s="27"/>
      <c r="Q19" s="27"/>
      <c r="R19" s="8"/>
    </row>
    <row r="20" spans="1:51">
      <c r="A20" s="25"/>
      <c r="B20" s="26"/>
      <c r="C20" s="26"/>
      <c r="D20" s="26"/>
      <c r="E20" s="8"/>
      <c r="J20" s="27"/>
      <c r="K20" s="27"/>
      <c r="L20" s="27"/>
      <c r="M20" s="27"/>
      <c r="N20" s="27"/>
      <c r="O20" s="27"/>
      <c r="P20" s="27"/>
      <c r="Q20" s="27"/>
      <c r="R20" s="8"/>
    </row>
    <row r="21" spans="1:51">
      <c r="A21" s="7" t="s">
        <v>76</v>
      </c>
      <c r="B21" s="4"/>
      <c r="C21" s="4"/>
      <c r="D21" s="4"/>
      <c r="F21" s="7"/>
      <c r="G21" s="7"/>
      <c r="H21" s="7"/>
      <c r="I21" s="7"/>
      <c r="J21" s="18"/>
      <c r="K21" s="18"/>
      <c r="L21" s="18"/>
      <c r="M21" s="18"/>
      <c r="N21" s="18"/>
    </row>
    <row r="22" spans="1:51">
      <c r="A22" s="6" t="s">
        <v>39</v>
      </c>
      <c r="B22" s="8"/>
      <c r="C22" s="8"/>
      <c r="D22" s="8"/>
      <c r="F22" s="6"/>
      <c r="G22" s="6"/>
      <c r="H22" s="6"/>
      <c r="I22" s="6"/>
      <c r="J22" s="19"/>
      <c r="K22" s="19"/>
      <c r="L22" s="18"/>
      <c r="M22" s="18"/>
      <c r="N22" s="18"/>
      <c r="T22" s="55" t="s">
        <v>87</v>
      </c>
      <c r="U22" s="50" t="s">
        <v>66</v>
      </c>
      <c r="V22" s="54"/>
      <c r="W22" s="50"/>
      <c r="X22" s="50" t="s">
        <v>70</v>
      </c>
      <c r="AJ22" s="60" t="s">
        <v>87</v>
      </c>
      <c r="AK22" s="66" t="s">
        <v>66</v>
      </c>
      <c r="AL22" s="66"/>
      <c r="AM22" s="66"/>
      <c r="AN22" s="67" t="s">
        <v>70</v>
      </c>
    </row>
    <row r="23" spans="1:51">
      <c r="A23" s="6"/>
      <c r="B23" s="28">
        <f ca="1">X23</f>
        <v>697.63442603169324</v>
      </c>
      <c r="C23" s="6" t="s">
        <v>78</v>
      </c>
      <c r="D23" s="8"/>
      <c r="F23" s="6"/>
      <c r="G23" s="6"/>
      <c r="H23" s="6"/>
      <c r="I23" s="6"/>
      <c r="J23" s="19"/>
      <c r="K23" s="20"/>
      <c r="L23" s="18"/>
      <c r="M23" s="18"/>
      <c r="N23" s="18"/>
      <c r="T23" s="47" t="s">
        <v>88</v>
      </c>
      <c r="U23" s="47" t="s">
        <v>67</v>
      </c>
      <c r="V23" s="52"/>
      <c r="W23" s="47"/>
      <c r="X23" s="57">
        <f ca="1">IF($T23="Y",VLOOKUP($U23,INDIRECT($U$3),X$7,0)*PercIncrJan2020,VLOOKUP($U23,INDIRECT($U$3),X$7,0))</f>
        <v>697.63442603169324</v>
      </c>
      <c r="AJ23" s="63" t="str">
        <f>T23</f>
        <v>Y</v>
      </c>
      <c r="AK23" s="58" t="str">
        <f t="shared" ref="AK23:AK25" si="5">U23</f>
        <v>10th</v>
      </c>
      <c r="AN23" s="64">
        <f t="shared" ref="AN23:AN25" ca="1" si="6">ROUNDUP(X23/2080,3)</f>
        <v>0.33600000000000002</v>
      </c>
    </row>
    <row r="24" spans="1:51">
      <c r="A24" s="6"/>
      <c r="B24" s="28">
        <f t="shared" ref="B24:B25" ca="1" si="7">X24</f>
        <v>836.37598167777082</v>
      </c>
      <c r="C24" s="6" t="s">
        <v>79</v>
      </c>
      <c r="D24" s="8"/>
      <c r="F24" s="6"/>
      <c r="G24" s="6"/>
      <c r="H24" s="6"/>
      <c r="I24" s="6"/>
      <c r="J24" s="19"/>
      <c r="K24" s="20"/>
      <c r="L24" s="18"/>
      <c r="M24" s="18"/>
      <c r="N24" s="18"/>
      <c r="T24" s="47" t="s">
        <v>88</v>
      </c>
      <c r="U24" s="47" t="s">
        <v>68</v>
      </c>
      <c r="V24" s="52"/>
      <c r="W24" s="47"/>
      <c r="X24" s="57">
        <f ca="1">IF($T24="Y",VLOOKUP($U24,INDIRECT($U$3),X$7,0)*PercIncrJan2020,VLOOKUP($U24,INDIRECT($U$3),X$7,0))</f>
        <v>836.37598167777082</v>
      </c>
      <c r="AJ24" s="63" t="str">
        <f t="shared" ref="AJ24:AJ25" si="8">T24</f>
        <v>Y</v>
      </c>
      <c r="AK24" s="58" t="str">
        <f t="shared" si="5"/>
        <v>15th</v>
      </c>
      <c r="AN24" s="64">
        <f t="shared" ca="1" si="6"/>
        <v>0.40300000000000002</v>
      </c>
    </row>
    <row r="25" spans="1:51">
      <c r="A25" s="6"/>
      <c r="B25" s="28">
        <f t="shared" ca="1" si="7"/>
        <v>976.42641992428355</v>
      </c>
      <c r="C25" s="6" t="s">
        <v>80</v>
      </c>
      <c r="D25" s="8"/>
      <c r="F25" s="6"/>
      <c r="G25" s="6"/>
      <c r="H25" s="6"/>
      <c r="I25" s="6"/>
      <c r="J25" s="8"/>
      <c r="K25" s="20"/>
      <c r="L25" s="8"/>
      <c r="M25" s="8"/>
      <c r="N25" s="8"/>
      <c r="T25" s="47" t="s">
        <v>88</v>
      </c>
      <c r="U25" s="47" t="s">
        <v>69</v>
      </c>
      <c r="V25" s="52"/>
      <c r="W25" s="47"/>
      <c r="X25" s="57">
        <f ca="1">IF($T25="Y",VLOOKUP($U25,INDIRECT($U$3),X$7,0)*PercIncrJan2020,VLOOKUP($U25,INDIRECT($U$3),X$7,0))</f>
        <v>976.42641992428355</v>
      </c>
      <c r="AJ25" s="63" t="str">
        <f t="shared" si="8"/>
        <v>Y</v>
      </c>
      <c r="AK25" s="58" t="str">
        <f t="shared" si="5"/>
        <v>20th</v>
      </c>
      <c r="AN25" s="64">
        <f t="shared" ca="1" si="6"/>
        <v>0.47</v>
      </c>
    </row>
    <row r="26" spans="1:51">
      <c r="A26" s="6"/>
      <c r="B26" s="4"/>
      <c r="C26" s="4"/>
      <c r="D26" s="4"/>
      <c r="E26" s="7"/>
      <c r="F26" s="7"/>
      <c r="G26" s="7"/>
      <c r="H26" s="7"/>
      <c r="I26" s="7"/>
      <c r="J26" s="8"/>
      <c r="K26" s="9"/>
      <c r="L26" s="8"/>
      <c r="M26" s="8"/>
      <c r="N26" s="8"/>
    </row>
    <row r="27" spans="1:51">
      <c r="A27" s="7" t="s">
        <v>43</v>
      </c>
      <c r="B27" s="8"/>
      <c r="C27" s="8"/>
      <c r="E27" s="7"/>
      <c r="J27" s="4"/>
      <c r="K27" s="9"/>
      <c r="L27" s="8"/>
      <c r="M27" s="8"/>
      <c r="N27" s="8"/>
    </row>
    <row r="28" spans="1:51">
      <c r="A28" s="6" t="s">
        <v>75</v>
      </c>
      <c r="C28" s="8"/>
      <c r="D28" s="6"/>
      <c r="E28" s="7"/>
      <c r="J28" s="4"/>
      <c r="K28" s="9"/>
      <c r="L28" s="8"/>
      <c r="M28" s="8"/>
      <c r="N28" s="8"/>
    </row>
    <row r="29" spans="1:51">
      <c r="A29" s="6"/>
      <c r="B29" s="8"/>
      <c r="C29" s="8"/>
      <c r="D29" s="4"/>
      <c r="E29" s="7"/>
      <c r="F29" s="7"/>
      <c r="G29" s="7"/>
      <c r="H29" s="7"/>
      <c r="I29" s="7"/>
      <c r="J29" s="4"/>
      <c r="K29" s="9"/>
      <c r="L29" s="8"/>
      <c r="M29" s="8"/>
      <c r="N29" s="8"/>
    </row>
    <row r="30" spans="1:51">
      <c r="A30" s="7" t="s">
        <v>118</v>
      </c>
      <c r="B30" s="8"/>
      <c r="C30" s="8"/>
      <c r="D30" s="4"/>
      <c r="E30" s="7"/>
      <c r="F30" s="7"/>
      <c r="G30" s="7"/>
      <c r="H30" s="7"/>
      <c r="I30" s="7"/>
      <c r="J30" s="4"/>
      <c r="K30" s="9"/>
      <c r="L30" s="8"/>
      <c r="M30" s="8"/>
      <c r="N30" s="8"/>
    </row>
    <row r="31" spans="1:51">
      <c r="A31" s="6" t="s">
        <v>119</v>
      </c>
    </row>
    <row r="32" spans="1:51">
      <c r="L32" s="29"/>
      <c r="M32" s="29"/>
      <c r="N32" s="29"/>
    </row>
    <row r="33" spans="1:51">
      <c r="A33" s="7"/>
      <c r="L33" s="27"/>
      <c r="M33" s="8"/>
    </row>
    <row r="34" spans="1:51">
      <c r="A34" s="6" t="s">
        <v>128</v>
      </c>
      <c r="R34" s="12" t="s">
        <v>129</v>
      </c>
    </row>
    <row r="35" spans="1:51">
      <c r="A35" s="4"/>
      <c r="B35" s="4"/>
      <c r="C35" s="4"/>
      <c r="D35" s="4"/>
      <c r="E35" s="7"/>
      <c r="F35" s="7"/>
      <c r="G35" s="7"/>
      <c r="H35" s="7"/>
      <c r="I35" s="7"/>
      <c r="J35" s="5"/>
      <c r="K35" s="4"/>
      <c r="L35" s="4"/>
      <c r="M35" s="4"/>
      <c r="N35" s="4"/>
      <c r="O35" s="4"/>
      <c r="P35" s="4"/>
      <c r="Q35" s="4"/>
      <c r="R35" s="4"/>
      <c r="S35" s="4"/>
      <c r="T35" s="36"/>
      <c r="U35" s="36"/>
      <c r="V35" s="36"/>
    </row>
    <row r="37" spans="1:51">
      <c r="A37" s="25"/>
      <c r="B37" s="8"/>
      <c r="C37" s="8"/>
      <c r="D37" s="26"/>
      <c r="E37" s="8"/>
      <c r="J37" s="19"/>
      <c r="K37" s="19"/>
      <c r="L37" s="19"/>
      <c r="M37" s="18"/>
      <c r="N37" s="18"/>
    </row>
    <row r="38" spans="1:51">
      <c r="A38" s="7"/>
      <c r="B38" s="4"/>
      <c r="C38" s="4"/>
      <c r="D38" s="4"/>
      <c r="F38" s="7"/>
      <c r="G38" s="7"/>
      <c r="H38" s="7"/>
      <c r="I38" s="7"/>
      <c r="J38" s="27"/>
      <c r="K38" s="27"/>
      <c r="L38" s="27"/>
      <c r="M38" s="18"/>
      <c r="N38" s="18"/>
    </row>
    <row r="39" spans="1:51">
      <c r="A39" s="7"/>
      <c r="B39" s="4"/>
      <c r="C39" s="4"/>
      <c r="D39" s="4"/>
      <c r="F39" s="7"/>
      <c r="G39" s="7"/>
      <c r="H39" s="7"/>
      <c r="I39" s="7"/>
      <c r="J39" s="27"/>
      <c r="K39" s="27"/>
      <c r="L39" s="27"/>
      <c r="M39" s="18"/>
      <c r="N39" s="18"/>
    </row>
    <row r="40" spans="1:51" s="6" customFormat="1">
      <c r="T40" s="4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</row>
    <row r="41" spans="1:51" s="6" customFormat="1">
      <c r="T41" s="4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</row>
    <row r="42" spans="1:51" s="6" customFormat="1">
      <c r="T42" s="4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</row>
    <row r="43" spans="1:51" s="6" customFormat="1">
      <c r="T43" s="4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</row>
    <row r="44" spans="1:51" s="6" customFormat="1">
      <c r="T44" s="4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</row>
    <row r="45" spans="1:51" s="6" customFormat="1">
      <c r="T45" s="4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</row>
    <row r="46" spans="1:51">
      <c r="A46" s="25"/>
      <c r="B46" s="26"/>
      <c r="C46" s="26"/>
      <c r="D46" s="26"/>
      <c r="E46" s="8"/>
      <c r="J46" s="27"/>
      <c r="K46" s="27"/>
      <c r="L46" s="27"/>
      <c r="M46" s="27"/>
      <c r="N46" s="27"/>
      <c r="O46" s="27"/>
      <c r="P46" s="27"/>
      <c r="Q46" s="27"/>
      <c r="R46" s="8"/>
    </row>
    <row r="47" spans="1:51">
      <c r="A47" s="25"/>
      <c r="B47" s="26"/>
      <c r="C47" s="26"/>
      <c r="D47" s="26"/>
      <c r="E47" s="8"/>
      <c r="J47" s="27"/>
      <c r="K47" s="27"/>
      <c r="L47" s="27"/>
      <c r="M47" s="27"/>
      <c r="N47" s="27"/>
      <c r="O47" s="27"/>
      <c r="P47" s="27"/>
      <c r="Q47" s="27"/>
      <c r="R47" s="8"/>
    </row>
    <row r="48" spans="1:51">
      <c r="A48" s="7"/>
      <c r="B48" s="4"/>
      <c r="C48" s="4"/>
      <c r="D48" s="4"/>
      <c r="F48" s="7"/>
      <c r="G48" s="7"/>
      <c r="H48" s="7"/>
      <c r="I48" s="7"/>
      <c r="J48" s="18"/>
      <c r="K48" s="18"/>
      <c r="L48" s="18"/>
      <c r="M48" s="18"/>
      <c r="N48" s="18"/>
    </row>
    <row r="49" spans="1:22">
      <c r="A49" s="6"/>
      <c r="B49" s="8"/>
      <c r="C49" s="8"/>
      <c r="D49" s="8"/>
      <c r="F49" s="6"/>
      <c r="G49" s="6"/>
      <c r="H49" s="6"/>
      <c r="I49" s="6"/>
      <c r="J49" s="19"/>
      <c r="K49" s="19"/>
      <c r="L49" s="18"/>
      <c r="M49" s="18"/>
      <c r="N49" s="18"/>
      <c r="U49" s="38"/>
      <c r="V49" s="38"/>
    </row>
    <row r="50" spans="1:22">
      <c r="A50" s="6"/>
      <c r="B50" s="8"/>
      <c r="C50" s="8"/>
      <c r="D50" s="8"/>
      <c r="E50" s="28"/>
      <c r="F50" s="6"/>
      <c r="G50" s="6"/>
      <c r="H50" s="6"/>
      <c r="I50" s="6"/>
      <c r="J50" s="19"/>
      <c r="K50" s="20"/>
      <c r="L50" s="18"/>
      <c r="M50" s="18"/>
      <c r="N50" s="18"/>
      <c r="U50" s="38"/>
      <c r="V50" s="38"/>
    </row>
    <row r="51" spans="1:22">
      <c r="A51" s="6"/>
      <c r="B51" s="8"/>
      <c r="C51" s="8"/>
      <c r="D51" s="8"/>
      <c r="E51" s="28"/>
      <c r="F51" s="6"/>
      <c r="G51" s="6"/>
      <c r="H51" s="6"/>
      <c r="I51" s="6"/>
      <c r="J51" s="19"/>
      <c r="K51" s="20"/>
      <c r="L51" s="18"/>
      <c r="M51" s="18"/>
      <c r="N51" s="18"/>
      <c r="U51" s="38"/>
      <c r="V51" s="38"/>
    </row>
    <row r="52" spans="1:22">
      <c r="A52" s="6"/>
      <c r="B52" s="8"/>
      <c r="C52" s="8"/>
      <c r="D52" s="8"/>
      <c r="E52" s="28"/>
      <c r="F52" s="6"/>
      <c r="G52" s="6"/>
      <c r="H52" s="6"/>
      <c r="I52" s="6"/>
      <c r="J52" s="8"/>
      <c r="K52" s="20"/>
      <c r="L52" s="8"/>
      <c r="M52" s="8"/>
      <c r="N52" s="8"/>
      <c r="U52" s="38"/>
      <c r="V52" s="38"/>
    </row>
    <row r="53" spans="1:22">
      <c r="A53" s="6"/>
      <c r="B53" s="4"/>
      <c r="C53" s="4"/>
      <c r="D53" s="4"/>
      <c r="E53" s="7"/>
      <c r="F53" s="7"/>
      <c r="G53" s="7"/>
      <c r="H53" s="7"/>
      <c r="I53" s="7"/>
      <c r="J53" s="8"/>
      <c r="K53" s="9"/>
      <c r="L53" s="8"/>
      <c r="M53" s="8"/>
      <c r="N53" s="8"/>
    </row>
    <row r="54" spans="1:22">
      <c r="A54" s="7"/>
      <c r="B54" s="8"/>
      <c r="C54" s="8"/>
      <c r="D54" s="4"/>
      <c r="E54" s="7"/>
      <c r="F54" s="6"/>
      <c r="G54" s="6"/>
      <c r="H54" s="6"/>
      <c r="I54" s="6"/>
      <c r="J54" s="4"/>
      <c r="K54" s="9"/>
      <c r="L54" s="8"/>
      <c r="M54" s="8"/>
      <c r="N54" s="8"/>
    </row>
    <row r="55" spans="1:22">
      <c r="A55" s="6"/>
      <c r="B55" s="8"/>
      <c r="C55" s="8"/>
      <c r="D55" s="4"/>
      <c r="E55" s="7"/>
      <c r="F55" s="6"/>
      <c r="G55" s="6"/>
      <c r="H55" s="6"/>
      <c r="I55" s="6"/>
      <c r="J55" s="4"/>
      <c r="K55" s="9"/>
      <c r="L55" s="8"/>
      <c r="M55" s="8"/>
      <c r="N55" s="8"/>
    </row>
  </sheetData>
  <sheetProtection sheet="1" objects="1" scenarios="1"/>
  <pageMargins left="0.25" right="0.25" top="0.75" bottom="0.75" header="0.3" footer="0.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99894-3398-4571-B040-9E9FF1C0F512}">
  <sheetPr>
    <tabColor theme="1"/>
  </sheetPr>
  <dimension ref="A1:AY55"/>
  <sheetViews>
    <sheetView showGridLines="0" workbookViewId="0">
      <selection activeCell="F36" sqref="F36"/>
    </sheetView>
  </sheetViews>
  <sheetFormatPr defaultColWidth="8.7109375" defaultRowHeight="15"/>
  <cols>
    <col min="1" max="1" width="7.140625" style="12" customWidth="1"/>
    <col min="2" max="2" width="7.5703125" style="12" bestFit="1" customWidth="1"/>
    <col min="3" max="3" width="6.42578125" style="12" customWidth="1"/>
    <col min="4" max="4" width="6.5703125" style="12" bestFit="1" customWidth="1"/>
    <col min="5" max="5" width="8.7109375" style="12" customWidth="1"/>
    <col min="6" max="6" width="26.85546875" style="12" customWidth="1"/>
    <col min="7" max="7" width="10.5703125" style="12" bestFit="1" customWidth="1"/>
    <col min="8" max="9" width="10.42578125" style="12" bestFit="1" customWidth="1"/>
    <col min="10" max="18" width="8.5703125" style="12" bestFit="1" customWidth="1"/>
    <col min="19" max="19" width="8.7109375" style="12"/>
    <col min="20" max="20" width="16.5703125" style="47" hidden="1" customWidth="1"/>
    <col min="21" max="21" width="14.5703125" style="31" hidden="1" customWidth="1"/>
    <col min="22" max="22" width="21.140625" style="31" hidden="1" customWidth="1"/>
    <col min="23" max="23" width="0" style="31" hidden="1" customWidth="1"/>
    <col min="24" max="26" width="7.5703125" style="31" hidden="1" customWidth="1"/>
    <col min="27" max="35" width="8.5703125" style="31" hidden="1" customWidth="1"/>
    <col min="36" max="37" width="0" style="58" hidden="1" customWidth="1"/>
    <col min="38" max="38" width="21.140625" style="58" hidden="1" customWidth="1"/>
    <col min="39" max="51" width="0" style="58" hidden="1" customWidth="1"/>
    <col min="52" max="16384" width="8.7109375" style="12"/>
  </cols>
  <sheetData>
    <row r="1" spans="1:51">
      <c r="A1" s="12" t="s">
        <v>127</v>
      </c>
    </row>
    <row r="2" spans="1:51">
      <c r="A2" s="7" t="s">
        <v>0</v>
      </c>
      <c r="T2" s="37" t="s">
        <v>98</v>
      </c>
      <c r="U2" s="56">
        <v>1.0075000000000001</v>
      </c>
      <c r="AD2" s="32"/>
      <c r="AE2" s="32"/>
      <c r="AF2" s="32"/>
      <c r="AG2" s="33"/>
      <c r="AH2" s="33"/>
      <c r="AJ2" s="58" t="s">
        <v>113</v>
      </c>
    </row>
    <row r="3" spans="1:51">
      <c r="A3" s="6" t="s">
        <v>108</v>
      </c>
      <c r="K3" s="22">
        <v>2760</v>
      </c>
      <c r="T3" s="37" t="s">
        <v>91</v>
      </c>
      <c r="U3" s="47" t="s">
        <v>99</v>
      </c>
      <c r="AD3" s="34"/>
      <c r="AE3" s="35"/>
      <c r="AF3" s="33"/>
      <c r="AG3" s="33"/>
      <c r="AH3" s="33"/>
    </row>
    <row r="4" spans="1:51">
      <c r="A4" s="12" t="s">
        <v>110</v>
      </c>
      <c r="AD4" s="33"/>
      <c r="AE4" s="33"/>
      <c r="AF4" s="33"/>
      <c r="AG4" s="33"/>
      <c r="AH4" s="33"/>
    </row>
    <row r="5" spans="1:51">
      <c r="A5" s="69" t="s">
        <v>125</v>
      </c>
      <c r="AD5" s="33"/>
      <c r="AE5" s="33"/>
      <c r="AF5" s="33"/>
      <c r="AG5" s="33"/>
      <c r="AH5" s="33"/>
    </row>
    <row r="6" spans="1:51">
      <c r="AD6" s="33"/>
      <c r="AE6" s="33"/>
      <c r="AF6" s="33"/>
      <c r="AG6" s="33"/>
      <c r="AH6" s="33"/>
    </row>
    <row r="7" spans="1:51">
      <c r="A7" s="4" t="s">
        <v>3</v>
      </c>
      <c r="B7" s="4" t="s">
        <v>71</v>
      </c>
      <c r="C7" s="4" t="s">
        <v>72</v>
      </c>
      <c r="D7" s="4" t="s">
        <v>73</v>
      </c>
      <c r="E7" s="7"/>
      <c r="F7" s="7"/>
      <c r="G7" s="7"/>
      <c r="H7" s="7"/>
      <c r="I7" s="7"/>
      <c r="J7" s="5"/>
      <c r="K7" s="4"/>
      <c r="L7" s="4"/>
      <c r="M7" s="4"/>
      <c r="N7" s="4"/>
      <c r="O7" s="4"/>
      <c r="P7" s="4"/>
      <c r="Q7" s="4"/>
      <c r="R7" s="4"/>
      <c r="S7" s="4"/>
      <c r="T7" s="36"/>
      <c r="U7" s="36" t="s">
        <v>3</v>
      </c>
      <c r="V7" s="36"/>
      <c r="W7" s="36" t="s">
        <v>51</v>
      </c>
      <c r="X7" s="36">
        <v>4</v>
      </c>
      <c r="Y7" s="36">
        <f>X7+1</f>
        <v>5</v>
      </c>
      <c r="Z7" s="36">
        <f t="shared" ref="Z7:AI7" si="0">Y7+1</f>
        <v>6</v>
      </c>
      <c r="AA7" s="36">
        <f t="shared" si="0"/>
        <v>7</v>
      </c>
      <c r="AB7" s="36">
        <f t="shared" si="0"/>
        <v>8</v>
      </c>
      <c r="AC7" s="36">
        <f t="shared" si="0"/>
        <v>9</v>
      </c>
      <c r="AD7" s="36">
        <f t="shared" si="0"/>
        <v>10</v>
      </c>
      <c r="AE7" s="36">
        <f t="shared" si="0"/>
        <v>11</v>
      </c>
      <c r="AF7" s="36">
        <f t="shared" si="0"/>
        <v>12</v>
      </c>
      <c r="AG7" s="36">
        <f t="shared" si="0"/>
        <v>13</v>
      </c>
      <c r="AH7" s="36">
        <f t="shared" si="0"/>
        <v>14</v>
      </c>
      <c r="AI7" s="36">
        <f t="shared" si="0"/>
        <v>15</v>
      </c>
      <c r="AJ7" s="59"/>
      <c r="AK7" s="59" t="s">
        <v>3</v>
      </c>
      <c r="AL7" s="59"/>
      <c r="AM7" s="59" t="s">
        <v>51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</row>
    <row r="8" spans="1:51">
      <c r="A8" s="40" t="s">
        <v>13</v>
      </c>
      <c r="B8" s="40" t="s">
        <v>52</v>
      </c>
      <c r="C8" s="40" t="s">
        <v>52</v>
      </c>
      <c r="D8" s="40" t="s">
        <v>74</v>
      </c>
      <c r="E8" s="40" t="s">
        <v>14</v>
      </c>
      <c r="F8" s="41" t="s">
        <v>16</v>
      </c>
      <c r="G8" s="43" t="s">
        <v>81</v>
      </c>
      <c r="H8" s="43" t="s">
        <v>82</v>
      </c>
      <c r="I8" s="43" t="s">
        <v>83</v>
      </c>
      <c r="J8" s="42" t="s">
        <v>54</v>
      </c>
      <c r="K8" s="42" t="s">
        <v>55</v>
      </c>
      <c r="L8" s="42" t="s">
        <v>56</v>
      </c>
      <c r="M8" s="42" t="s">
        <v>57</v>
      </c>
      <c r="N8" s="42" t="s">
        <v>58</v>
      </c>
      <c r="O8" s="42" t="s">
        <v>59</v>
      </c>
      <c r="P8" s="42" t="s">
        <v>60</v>
      </c>
      <c r="Q8" s="42" t="s">
        <v>61</v>
      </c>
      <c r="R8" s="42" t="s">
        <v>62</v>
      </c>
      <c r="S8" s="5"/>
      <c r="T8" s="55" t="s">
        <v>87</v>
      </c>
      <c r="U8" s="50" t="s">
        <v>13</v>
      </c>
      <c r="V8" s="51" t="s">
        <v>53</v>
      </c>
      <c r="W8" s="50" t="s">
        <v>52</v>
      </c>
      <c r="X8" s="50" t="s">
        <v>63</v>
      </c>
      <c r="Y8" s="50" t="s">
        <v>64</v>
      </c>
      <c r="Z8" s="50" t="s">
        <v>65</v>
      </c>
      <c r="AA8" s="50" t="s">
        <v>54</v>
      </c>
      <c r="AB8" s="50" t="s">
        <v>55</v>
      </c>
      <c r="AC8" s="50" t="s">
        <v>56</v>
      </c>
      <c r="AD8" s="50" t="s">
        <v>57</v>
      </c>
      <c r="AE8" s="50" t="s">
        <v>58</v>
      </c>
      <c r="AF8" s="50" t="s">
        <v>59</v>
      </c>
      <c r="AG8" s="50" t="s">
        <v>60</v>
      </c>
      <c r="AH8" s="50" t="s">
        <v>61</v>
      </c>
      <c r="AI8" s="50" t="s">
        <v>62</v>
      </c>
      <c r="AJ8" s="60" t="s">
        <v>87</v>
      </c>
      <c r="AK8" s="61" t="s">
        <v>13</v>
      </c>
      <c r="AL8" s="62" t="s">
        <v>53</v>
      </c>
      <c r="AM8" s="61" t="s">
        <v>52</v>
      </c>
      <c r="AN8" s="61" t="s">
        <v>63</v>
      </c>
      <c r="AO8" s="61" t="s">
        <v>64</v>
      </c>
      <c r="AP8" s="61" t="s">
        <v>65</v>
      </c>
      <c r="AQ8" s="61" t="s">
        <v>54</v>
      </c>
      <c r="AR8" s="61" t="s">
        <v>55</v>
      </c>
      <c r="AS8" s="61" t="s">
        <v>56</v>
      </c>
      <c r="AT8" s="61" t="s">
        <v>57</v>
      </c>
      <c r="AU8" s="61" t="s">
        <v>58</v>
      </c>
      <c r="AV8" s="61" t="s">
        <v>59</v>
      </c>
      <c r="AW8" s="61" t="s">
        <v>60</v>
      </c>
      <c r="AX8" s="61" t="s">
        <v>61</v>
      </c>
      <c r="AY8" s="61" t="s">
        <v>62</v>
      </c>
    </row>
    <row r="9" spans="1:51">
      <c r="A9" s="25" t="s">
        <v>21</v>
      </c>
      <c r="B9" s="8">
        <v>9</v>
      </c>
      <c r="C9" s="8">
        <v>1</v>
      </c>
      <c r="D9" s="26">
        <v>410</v>
      </c>
      <c r="E9" s="8" t="s">
        <v>22</v>
      </c>
      <c r="F9" s="12" t="s">
        <v>23</v>
      </c>
      <c r="G9" s="44">
        <f ca="1">X9</f>
        <v>86017.944392564823</v>
      </c>
      <c r="H9" s="44">
        <f t="shared" ref="H9:R11" ca="1" si="1">Y9</f>
        <v>88335.773700279198</v>
      </c>
      <c r="I9" s="44">
        <f t="shared" ca="1" si="1"/>
        <v>90721.965951058199</v>
      </c>
      <c r="J9" s="44">
        <f t="shared" ca="1" si="1"/>
        <v>93180.861649223356</v>
      </c>
      <c r="K9" s="44">
        <f t="shared" ca="1" si="1"/>
        <v>97295.659746064601</v>
      </c>
      <c r="L9" s="44">
        <f t="shared" ca="1" si="1"/>
        <v>101716.46339757598</v>
      </c>
      <c r="M9" s="44">
        <f t="shared" ca="1" si="1"/>
        <v>106494.27352953593</v>
      </c>
      <c r="N9" s="44">
        <f t="shared" ca="1" si="1"/>
        <v>109207.08873051248</v>
      </c>
      <c r="O9" s="44">
        <f t="shared" ca="1" si="1"/>
        <v>112000.20326143794</v>
      </c>
      <c r="P9" s="44">
        <f t="shared" ca="1" si="1"/>
        <v>114877.95762663388</v>
      </c>
      <c r="Q9" s="44">
        <f t="shared" ca="1" si="1"/>
        <v>117842.52207826107</v>
      </c>
      <c r="R9" s="44">
        <f t="shared" ca="1" si="1"/>
        <v>120965.5149376253</v>
      </c>
      <c r="T9" s="47" t="s">
        <v>88</v>
      </c>
      <c r="U9" s="47" t="str">
        <f>A9</f>
        <v>00630C</v>
      </c>
      <c r="V9" s="47" t="str">
        <f>F9</f>
        <v>Asst City Attorney I-C</v>
      </c>
      <c r="W9" s="46">
        <v>1</v>
      </c>
      <c r="X9" s="57" cm="1">
        <f t="array" aca="1" ref="X9" ca="1">IF($T9="Y",VLOOKUP($U9,INDIRECT($U$3),X$7,0)*INDIRECT($T$2),VLOOKUP($U9,INDIRECT($U$3),X$7,0))</f>
        <v>86017.944392564823</v>
      </c>
      <c r="Y9" s="57" cm="1">
        <f t="array" aca="1" ref="Y9" ca="1">IF($T9="Y",VLOOKUP($U9,INDIRECT($U$3),Y$7,0)*INDIRECT($T$2),VLOOKUP($U9,INDIRECT($U$3),Y$7,0))</f>
        <v>88335.773700279198</v>
      </c>
      <c r="Z9" s="57" cm="1">
        <f t="array" aca="1" ref="Z9" ca="1">IF($T9="Y",VLOOKUP($U9,INDIRECT($U$3),Z$7,0)*INDIRECT($T$2),VLOOKUP($U9,INDIRECT($U$3),Z$7,0))</f>
        <v>90721.965951058199</v>
      </c>
      <c r="AA9" s="57" cm="1">
        <f t="array" aca="1" ref="AA9" ca="1">IF($T9="Y",VLOOKUP($U9,INDIRECT($U$3),AA$7,0)*INDIRECT($T$2),VLOOKUP($U9,INDIRECT($U$3),AA$7,0))</f>
        <v>93180.861649223356</v>
      </c>
      <c r="AB9" s="57" cm="1">
        <f t="array" aca="1" ref="AB9" ca="1">IF($T9="Y",VLOOKUP($U9,INDIRECT($U$3),AB$7,0)*INDIRECT($T$2),VLOOKUP($U9,INDIRECT($U$3),AB$7,0))</f>
        <v>97295.659746064601</v>
      </c>
      <c r="AC9" s="57" cm="1">
        <f t="array" aca="1" ref="AC9" ca="1">IF($T9="Y",VLOOKUP($U9,INDIRECT($U$3),AC$7,0)*INDIRECT($T$2),VLOOKUP($U9,INDIRECT($U$3),AC$7,0))</f>
        <v>101716.46339757598</v>
      </c>
      <c r="AD9" s="57" cm="1">
        <f t="array" aca="1" ref="AD9" ca="1">IF($T9="Y",VLOOKUP($U9,INDIRECT($U$3),AD$7,0)*INDIRECT($T$2),VLOOKUP($U9,INDIRECT($U$3),AD$7,0))</f>
        <v>106494.27352953593</v>
      </c>
      <c r="AE9" s="57" cm="1">
        <f t="array" aca="1" ref="AE9" ca="1">IF($T9="Y",VLOOKUP($U9,INDIRECT($U$3),AE$7,0)*INDIRECT($T$2),VLOOKUP($U9,INDIRECT($U$3),AE$7,0))</f>
        <v>109207.08873051248</v>
      </c>
      <c r="AF9" s="57" cm="1">
        <f t="array" aca="1" ref="AF9" ca="1">IF($T9="Y",VLOOKUP($U9,INDIRECT($U$3),AF$7,0)*INDIRECT($T$2),VLOOKUP($U9,INDIRECT($U$3),AF$7,0))</f>
        <v>112000.20326143794</v>
      </c>
      <c r="AG9" s="57" cm="1">
        <f t="array" aca="1" ref="AG9" ca="1">IF($T9="Y",VLOOKUP($U9,INDIRECT($U$3),AG$7,0)*INDIRECT($T$2),VLOOKUP($U9,INDIRECT($U$3),AG$7,0))</f>
        <v>114877.95762663388</v>
      </c>
      <c r="AH9" s="57" cm="1">
        <f t="array" aca="1" ref="AH9" ca="1">IF($T9="Y",VLOOKUP($U9,INDIRECT($U$3),AH$7,0)*INDIRECT($T$2),VLOOKUP($U9,INDIRECT($U$3),AH$7,0))</f>
        <v>117842.52207826107</v>
      </c>
      <c r="AI9" s="57" cm="1">
        <f t="array" aca="1" ref="AI9" ca="1">IF($T9="Y",VLOOKUP($U9,INDIRECT($U$3),AI$7,0)*INDIRECT($T$2),VLOOKUP($U9,INDIRECT($U$3),AI$7,0))</f>
        <v>120965.5149376253</v>
      </c>
      <c r="AJ9" s="63" t="str">
        <f>T9</f>
        <v>Y</v>
      </c>
      <c r="AK9" s="58" t="str">
        <f t="shared" ref="AK9:AM11" si="2">U9</f>
        <v>00630C</v>
      </c>
      <c r="AL9" s="58" t="str">
        <f t="shared" si="2"/>
        <v>Asst City Attorney I-C</v>
      </c>
      <c r="AM9" s="63">
        <f t="shared" si="2"/>
        <v>1</v>
      </c>
      <c r="AN9" s="64">
        <f ca="1">ROUNDUP(X9/2080,3)</f>
        <v>41.354999999999997</v>
      </c>
      <c r="AO9" s="64">
        <f t="shared" ref="AO9:AY11" ca="1" si="3">ROUNDUP(Y9/2080,3)</f>
        <v>42.47</v>
      </c>
      <c r="AP9" s="64">
        <f t="shared" ca="1" si="3"/>
        <v>43.616999999999997</v>
      </c>
      <c r="AQ9" s="64">
        <f t="shared" ca="1" si="3"/>
        <v>44.798999999999999</v>
      </c>
      <c r="AR9" s="64">
        <f t="shared" ca="1" si="3"/>
        <v>46.777000000000001</v>
      </c>
      <c r="AS9" s="64">
        <f t="shared" ca="1" si="3"/>
        <v>48.902999999999999</v>
      </c>
      <c r="AT9" s="64">
        <f t="shared" ca="1" si="3"/>
        <v>51.199999999999996</v>
      </c>
      <c r="AU9" s="64">
        <f t="shared" ca="1" si="3"/>
        <v>52.503999999999998</v>
      </c>
      <c r="AV9" s="64">
        <f t="shared" ca="1" si="3"/>
        <v>53.846999999999994</v>
      </c>
      <c r="AW9" s="64">
        <f t="shared" ca="1" si="3"/>
        <v>55.23</v>
      </c>
      <c r="AX9" s="64">
        <f t="shared" ca="1" si="3"/>
        <v>56.655999999999999</v>
      </c>
      <c r="AY9" s="64">
        <f t="shared" ca="1" si="3"/>
        <v>58.156999999999996</v>
      </c>
    </row>
    <row r="10" spans="1:51">
      <c r="A10" s="25" t="s">
        <v>25</v>
      </c>
      <c r="B10" s="26">
        <v>12</v>
      </c>
      <c r="C10" s="26">
        <v>2</v>
      </c>
      <c r="D10" s="26">
        <v>543</v>
      </c>
      <c r="E10" s="8" t="s">
        <v>22</v>
      </c>
      <c r="F10" s="12" t="s">
        <v>26</v>
      </c>
      <c r="G10" s="45"/>
      <c r="H10" s="45"/>
      <c r="I10" s="45"/>
      <c r="J10" s="44">
        <f t="shared" ca="1" si="1"/>
        <v>109464.26361156507</v>
      </c>
      <c r="K10" s="44">
        <f t="shared" ca="1" si="1"/>
        <v>114436.31131191491</v>
      </c>
      <c r="L10" s="44">
        <f t="shared" ca="1" si="1"/>
        <v>119750.17372758778</v>
      </c>
      <c r="M10" s="44">
        <f t="shared" ca="1" si="1"/>
        <v>125405.85085858374</v>
      </c>
      <c r="N10" s="44">
        <f t="shared" ca="1" si="1"/>
        <v>131268.78707093428</v>
      </c>
      <c r="O10" s="44">
        <f t="shared" ca="1" si="1"/>
        <v>137096.99924871232</v>
      </c>
      <c r="P10" s="44"/>
      <c r="Q10" s="44"/>
      <c r="R10" s="44"/>
      <c r="T10" s="47" t="s">
        <v>88</v>
      </c>
      <c r="U10" s="47" t="str">
        <f>A10</f>
        <v>00650C</v>
      </c>
      <c r="V10" s="47" t="str">
        <f>F10</f>
        <v>Asst City Attorney II-C</v>
      </c>
      <c r="W10" s="46">
        <v>2</v>
      </c>
      <c r="X10" s="57"/>
      <c r="Y10" s="57"/>
      <c r="Z10" s="57"/>
      <c r="AA10" s="57" cm="1">
        <f t="array" aca="1" ref="AA10" ca="1">IF($T10="Y",VLOOKUP($U10,INDIRECT($U$3),AA$7,0)*INDIRECT($T$2),VLOOKUP($U10,INDIRECT($U$3),AA$7,0))</f>
        <v>109464.26361156507</v>
      </c>
      <c r="AB10" s="57" cm="1">
        <f t="array" aca="1" ref="AB10" ca="1">IF($T10="Y",VLOOKUP($U10,INDIRECT($U$3),AB$7,0)*INDIRECT($T$2),VLOOKUP($U10,INDIRECT($U$3),AB$7,0))</f>
        <v>114436.31131191491</v>
      </c>
      <c r="AC10" s="57" cm="1">
        <f t="array" aca="1" ref="AC10" ca="1">IF($T10="Y",VLOOKUP($U10,INDIRECT($U$3),AC$7,0)*INDIRECT($T$2),VLOOKUP($U10,INDIRECT($U$3),AC$7,0))</f>
        <v>119750.17372758778</v>
      </c>
      <c r="AD10" s="57" cm="1">
        <f t="array" aca="1" ref="AD10" ca="1">IF($T10="Y",VLOOKUP($U10,INDIRECT($U$3),AD$7,0)*INDIRECT($T$2),VLOOKUP($U10,INDIRECT($U$3),AD$7,0))</f>
        <v>125405.85085858374</v>
      </c>
      <c r="AE10" s="57" cm="1">
        <f t="array" aca="1" ref="AE10" ca="1">IF($T10="Y",VLOOKUP($U10,INDIRECT($U$3),AE$7,0)*INDIRECT($T$2),VLOOKUP($U10,INDIRECT($U$3),AE$7,0))</f>
        <v>131268.78707093428</v>
      </c>
      <c r="AF10" s="57" cm="1">
        <f t="array" aca="1" ref="AF10" ca="1">IF($T10="Y",VLOOKUP($U10,INDIRECT($U$3),AF$7,0)*INDIRECT($T$2),VLOOKUP($U10,INDIRECT($U$3),AF$7,0))</f>
        <v>137096.99924871232</v>
      </c>
      <c r="AG10" s="57"/>
      <c r="AH10" s="57"/>
      <c r="AI10" s="57"/>
      <c r="AJ10" s="63" t="str">
        <f t="shared" ref="AJ10:AJ11" si="4">T10</f>
        <v>Y</v>
      </c>
      <c r="AK10" s="58" t="str">
        <f t="shared" si="2"/>
        <v>00650C</v>
      </c>
      <c r="AL10" s="58" t="str">
        <f t="shared" si="2"/>
        <v>Asst City Attorney II-C</v>
      </c>
      <c r="AM10" s="63">
        <f t="shared" si="2"/>
        <v>2</v>
      </c>
      <c r="AN10" s="64"/>
      <c r="AO10" s="64"/>
      <c r="AP10" s="64"/>
      <c r="AQ10" s="64">
        <f t="shared" ca="1" si="3"/>
        <v>52.628</v>
      </c>
      <c r="AR10" s="64">
        <f t="shared" ca="1" si="3"/>
        <v>55.018000000000001</v>
      </c>
      <c r="AS10" s="64">
        <f t="shared" ca="1" si="3"/>
        <v>57.573</v>
      </c>
      <c r="AT10" s="64">
        <f t="shared" ca="1" si="3"/>
        <v>60.291999999999994</v>
      </c>
      <c r="AU10" s="64">
        <f t="shared" ca="1" si="3"/>
        <v>63.11</v>
      </c>
      <c r="AV10" s="64">
        <f t="shared" ca="1" si="3"/>
        <v>65.913000000000011</v>
      </c>
      <c r="AW10" s="64"/>
      <c r="AX10" s="64"/>
      <c r="AY10" s="64"/>
    </row>
    <row r="11" spans="1:51">
      <c r="A11" s="25" t="s">
        <v>28</v>
      </c>
      <c r="B11" s="26">
        <v>13</v>
      </c>
      <c r="C11" s="26">
        <v>3</v>
      </c>
      <c r="D11" s="26">
        <v>593</v>
      </c>
      <c r="E11" s="8" t="s">
        <v>22</v>
      </c>
      <c r="F11" s="12" t="s">
        <v>29</v>
      </c>
      <c r="G11" s="45"/>
      <c r="H11" s="45"/>
      <c r="I11" s="45"/>
      <c r="J11" s="44">
        <f t="shared" ca="1" si="1"/>
        <v>115087.38696014926</v>
      </c>
      <c r="K11" s="44">
        <f t="shared" ca="1" si="1"/>
        <v>120331.80130667717</v>
      </c>
      <c r="L11" s="44">
        <f t="shared" ca="1" si="1"/>
        <v>125987.47843767311</v>
      </c>
      <c r="M11" s="44">
        <f t="shared" ca="1" si="1"/>
        <v>131885.13868459614</v>
      </c>
      <c r="N11" s="44">
        <f t="shared" ca="1" si="1"/>
        <v>138261.33953297144</v>
      </c>
      <c r="O11" s="44">
        <f t="shared" ca="1" si="1"/>
        <v>144341.30096140012</v>
      </c>
      <c r="P11" s="44"/>
      <c r="Q11" s="44"/>
      <c r="R11" s="44"/>
      <c r="T11" s="47" t="s">
        <v>88</v>
      </c>
      <c r="U11" s="47" t="str">
        <f>A11</f>
        <v>00670C</v>
      </c>
      <c r="V11" s="47" t="str">
        <f>F11</f>
        <v>Asst City Attorney III-C</v>
      </c>
      <c r="W11" s="46">
        <v>3</v>
      </c>
      <c r="X11" s="57"/>
      <c r="Y11" s="57"/>
      <c r="Z11" s="57"/>
      <c r="AA11" s="57" cm="1">
        <f t="array" aca="1" ref="AA11" ca="1">IF($T11="Y",VLOOKUP($U11,INDIRECT($U$3),AA$7,0)*INDIRECT($T$2),VLOOKUP($U11,INDIRECT($U$3),AA$7,0))</f>
        <v>115087.38696014926</v>
      </c>
      <c r="AB11" s="57" cm="1">
        <f t="array" aca="1" ref="AB11" ca="1">IF($T11="Y",VLOOKUP($U11,INDIRECT($U$3),AB$7,0)*INDIRECT($T$2),VLOOKUP($U11,INDIRECT($U$3),AB$7,0))</f>
        <v>120331.80130667717</v>
      </c>
      <c r="AC11" s="57" cm="1">
        <f t="array" aca="1" ref="AC11" ca="1">IF($T11="Y",VLOOKUP($U11,INDIRECT($U$3),AC$7,0)*INDIRECT($T$2),VLOOKUP($U11,INDIRECT($U$3),AC$7,0))</f>
        <v>125987.47843767311</v>
      </c>
      <c r="AD11" s="57" cm="1">
        <f t="array" aca="1" ref="AD11" ca="1">IF($T11="Y",VLOOKUP($U11,INDIRECT($U$3),AD$7,0)*INDIRECT($T$2),VLOOKUP($U11,INDIRECT($U$3),AD$7,0))</f>
        <v>131885.13868459614</v>
      </c>
      <c r="AE11" s="57" cm="1">
        <f t="array" aca="1" ref="AE11" ca="1">IF($T11="Y",VLOOKUP($U11,INDIRECT($U$3),AE$7,0)*INDIRECT($T$2),VLOOKUP($U11,INDIRECT($U$3),AE$7,0))</f>
        <v>138261.33953297144</v>
      </c>
      <c r="AF11" s="57" cm="1">
        <f t="array" aca="1" ref="AF11" ca="1">IF($T11="Y",VLOOKUP($U11,INDIRECT($U$3),AF$7,0)*INDIRECT($T$2),VLOOKUP($U11,INDIRECT($U$3),AF$7,0))</f>
        <v>144341.30096140012</v>
      </c>
      <c r="AG11" s="57"/>
      <c r="AH11" s="57"/>
      <c r="AI11" s="57"/>
      <c r="AJ11" s="63" t="str">
        <f t="shared" si="4"/>
        <v>Y</v>
      </c>
      <c r="AK11" s="58" t="str">
        <f t="shared" si="2"/>
        <v>00670C</v>
      </c>
      <c r="AL11" s="58" t="str">
        <f t="shared" si="2"/>
        <v>Asst City Attorney III-C</v>
      </c>
      <c r="AM11" s="63">
        <f t="shared" si="2"/>
        <v>3</v>
      </c>
      <c r="AN11" s="64"/>
      <c r="AO11" s="64"/>
      <c r="AP11" s="64"/>
      <c r="AQ11" s="64">
        <f t="shared" ca="1" si="3"/>
        <v>55.330999999999996</v>
      </c>
      <c r="AR11" s="64">
        <f t="shared" ca="1" si="3"/>
        <v>57.851999999999997</v>
      </c>
      <c r="AS11" s="64">
        <f t="shared" ca="1" si="3"/>
        <v>60.570999999999998</v>
      </c>
      <c r="AT11" s="64">
        <f t="shared" ca="1" si="3"/>
        <v>63.406999999999996</v>
      </c>
      <c r="AU11" s="64">
        <f t="shared" ca="1" si="3"/>
        <v>66.472000000000008</v>
      </c>
      <c r="AV11" s="64">
        <f t="shared" ca="1" si="3"/>
        <v>69.39500000000001</v>
      </c>
      <c r="AW11" s="64"/>
      <c r="AX11" s="64"/>
      <c r="AY11" s="64"/>
    </row>
    <row r="12" spans="1:51">
      <c r="A12" s="25"/>
      <c r="B12" s="26"/>
      <c r="C12" s="26"/>
      <c r="D12" s="26"/>
      <c r="E12" s="8"/>
      <c r="J12" s="27"/>
      <c r="K12" s="27"/>
      <c r="L12" s="27"/>
      <c r="M12" s="27"/>
      <c r="N12" s="27"/>
      <c r="O12" s="27"/>
      <c r="P12" s="27"/>
      <c r="Q12" s="27"/>
      <c r="R12" s="8"/>
    </row>
    <row r="13" spans="1:51">
      <c r="A13" s="7"/>
      <c r="B13" s="4"/>
      <c r="C13" s="4"/>
      <c r="D13" s="4"/>
      <c r="F13" s="7"/>
      <c r="G13" s="7"/>
      <c r="H13" s="7"/>
      <c r="I13" s="7"/>
      <c r="J13" s="27"/>
      <c r="K13" s="27"/>
      <c r="L13" s="27"/>
      <c r="M13" s="18"/>
      <c r="N13" s="18"/>
    </row>
    <row r="14" spans="1:51">
      <c r="A14" s="7" t="s">
        <v>77</v>
      </c>
      <c r="B14" s="4"/>
      <c r="C14" s="4"/>
      <c r="D14" s="4"/>
      <c r="F14" s="7"/>
      <c r="G14" s="7"/>
      <c r="H14" s="7"/>
      <c r="I14" s="7"/>
      <c r="J14" s="27"/>
      <c r="K14" s="27"/>
      <c r="L14" s="27"/>
      <c r="M14" s="18"/>
      <c r="N14" s="18"/>
    </row>
    <row r="15" spans="1:51" s="6" customFormat="1">
      <c r="A15" s="68" t="s">
        <v>115</v>
      </c>
      <c r="T15" s="4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</row>
    <row r="16" spans="1:51" s="6" customFormat="1">
      <c r="A16" s="6" t="s">
        <v>111</v>
      </c>
      <c r="T16" s="4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</row>
    <row r="17" spans="1:51" s="6" customFormat="1">
      <c r="A17" s="68" t="s">
        <v>117</v>
      </c>
      <c r="T17" s="4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</row>
    <row r="18" spans="1:51" s="6" customFormat="1">
      <c r="A18" s="6" t="s">
        <v>112</v>
      </c>
      <c r="T18" s="4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</row>
    <row r="19" spans="1:51">
      <c r="A19" s="25"/>
      <c r="B19" s="26"/>
      <c r="C19" s="26"/>
      <c r="D19" s="26"/>
      <c r="E19" s="8"/>
      <c r="J19" s="27"/>
      <c r="K19" s="27"/>
      <c r="L19" s="27"/>
      <c r="M19" s="27"/>
      <c r="N19" s="27"/>
      <c r="O19" s="27"/>
      <c r="P19" s="27"/>
      <c r="Q19" s="27"/>
      <c r="R19" s="8"/>
    </row>
    <row r="20" spans="1:51">
      <c r="A20" s="25"/>
      <c r="B20" s="26"/>
      <c r="C20" s="26"/>
      <c r="D20" s="26"/>
      <c r="E20" s="8"/>
      <c r="J20" s="27"/>
      <c r="K20" s="27"/>
      <c r="L20" s="27"/>
      <c r="M20" s="27"/>
      <c r="N20" s="27"/>
      <c r="O20" s="27"/>
      <c r="P20" s="27"/>
      <c r="Q20" s="27"/>
      <c r="R20" s="8"/>
    </row>
    <row r="21" spans="1:51">
      <c r="A21" s="7" t="s">
        <v>76</v>
      </c>
      <c r="B21" s="4"/>
      <c r="C21" s="4"/>
      <c r="D21" s="4"/>
      <c r="F21" s="7"/>
      <c r="G21" s="7"/>
      <c r="H21" s="7"/>
      <c r="I21" s="7"/>
      <c r="J21" s="18"/>
      <c r="K21" s="18"/>
      <c r="L21" s="18"/>
      <c r="M21" s="18"/>
      <c r="N21" s="18"/>
    </row>
    <row r="22" spans="1:51">
      <c r="A22" s="6" t="s">
        <v>39</v>
      </c>
      <c r="B22" s="8"/>
      <c r="C22" s="8"/>
      <c r="D22" s="8"/>
      <c r="F22" s="6"/>
      <c r="G22" s="6"/>
      <c r="H22" s="6"/>
      <c r="I22" s="6"/>
      <c r="J22" s="19"/>
      <c r="K22" s="19"/>
      <c r="L22" s="18"/>
      <c r="M22" s="18"/>
      <c r="N22" s="18"/>
      <c r="T22" s="55" t="s">
        <v>87</v>
      </c>
      <c r="U22" s="50" t="s">
        <v>66</v>
      </c>
      <c r="V22" s="54"/>
      <c r="W22" s="50"/>
      <c r="X22" s="50" t="s">
        <v>70</v>
      </c>
      <c r="AJ22" s="60" t="s">
        <v>87</v>
      </c>
      <c r="AK22" s="66" t="s">
        <v>66</v>
      </c>
      <c r="AL22" s="66"/>
      <c r="AM22" s="66"/>
      <c r="AN22" s="67" t="s">
        <v>70</v>
      </c>
    </row>
    <row r="23" spans="1:51">
      <c r="A23" s="6"/>
      <c r="B23" s="28">
        <f ca="1">X23</f>
        <v>704.61077029201022</v>
      </c>
      <c r="C23" s="6" t="s">
        <v>78</v>
      </c>
      <c r="D23" s="8"/>
      <c r="F23" s="6"/>
      <c r="G23" s="6"/>
      <c r="H23" s="6"/>
      <c r="I23" s="6"/>
      <c r="J23" s="19"/>
      <c r="K23" s="20"/>
      <c r="L23" s="18"/>
      <c r="M23" s="18"/>
      <c r="N23" s="18"/>
      <c r="T23" s="47" t="s">
        <v>88</v>
      </c>
      <c r="U23" s="47" t="s">
        <v>67</v>
      </c>
      <c r="V23" s="52"/>
      <c r="W23" s="47"/>
      <c r="X23" s="57">
        <f ca="1">IF($T23="Y",VLOOKUP($U23,INDIRECT($U$3),X$7,0)*PercIncrJan2020,VLOOKUP($U23,INDIRECT($U$3),X$7,0))</f>
        <v>704.61077029201022</v>
      </c>
      <c r="AJ23" s="63" t="str">
        <f>T23</f>
        <v>Y</v>
      </c>
      <c r="AK23" s="58" t="str">
        <f t="shared" ref="AK23:AK25" si="5">U23</f>
        <v>10th</v>
      </c>
      <c r="AN23" s="64">
        <f t="shared" ref="AN23:AN25" ca="1" si="6">ROUNDUP(X23/2080,3)</f>
        <v>0.33900000000000002</v>
      </c>
    </row>
    <row r="24" spans="1:51">
      <c r="A24" s="6"/>
      <c r="B24" s="28">
        <f t="shared" ref="B24:B25" ca="1" si="7">X24</f>
        <v>844.73974149454853</v>
      </c>
      <c r="C24" s="6" t="s">
        <v>79</v>
      </c>
      <c r="D24" s="8"/>
      <c r="F24" s="6"/>
      <c r="G24" s="6"/>
      <c r="H24" s="6"/>
      <c r="I24" s="6"/>
      <c r="J24" s="19"/>
      <c r="K24" s="20"/>
      <c r="L24" s="18"/>
      <c r="M24" s="18"/>
      <c r="N24" s="18"/>
      <c r="T24" s="47" t="s">
        <v>88</v>
      </c>
      <c r="U24" s="47" t="s">
        <v>68</v>
      </c>
      <c r="V24" s="52"/>
      <c r="W24" s="47"/>
      <c r="X24" s="57">
        <f ca="1">IF($T24="Y",VLOOKUP($U24,INDIRECT($U$3),X$7,0)*PercIncrJan2020,VLOOKUP($U24,INDIRECT($U$3),X$7,0))</f>
        <v>844.73974149454853</v>
      </c>
      <c r="AJ24" s="63" t="str">
        <f t="shared" ref="AJ24:AJ25" si="8">T24</f>
        <v>Y</v>
      </c>
      <c r="AK24" s="58" t="str">
        <f t="shared" si="5"/>
        <v>15th</v>
      </c>
      <c r="AN24" s="64">
        <f t="shared" ca="1" si="6"/>
        <v>0.40700000000000003</v>
      </c>
    </row>
    <row r="25" spans="1:51">
      <c r="A25" s="6"/>
      <c r="B25" s="28">
        <f t="shared" ca="1" si="7"/>
        <v>986.19068412352635</v>
      </c>
      <c r="C25" s="6" t="s">
        <v>80</v>
      </c>
      <c r="D25" s="8"/>
      <c r="F25" s="6"/>
      <c r="G25" s="6"/>
      <c r="H25" s="6"/>
      <c r="I25" s="6"/>
      <c r="J25" s="8"/>
      <c r="K25" s="20"/>
      <c r="L25" s="8"/>
      <c r="M25" s="8"/>
      <c r="N25" s="8"/>
      <c r="T25" s="47" t="s">
        <v>88</v>
      </c>
      <c r="U25" s="47" t="s">
        <v>69</v>
      </c>
      <c r="V25" s="52"/>
      <c r="W25" s="47"/>
      <c r="X25" s="57">
        <f ca="1">IF($T25="Y",VLOOKUP($U25,INDIRECT($U$3),X$7,0)*PercIncrJan2020,VLOOKUP($U25,INDIRECT($U$3),X$7,0))</f>
        <v>986.19068412352635</v>
      </c>
      <c r="AJ25" s="63" t="str">
        <f t="shared" si="8"/>
        <v>Y</v>
      </c>
      <c r="AK25" s="58" t="str">
        <f t="shared" si="5"/>
        <v>20th</v>
      </c>
      <c r="AN25" s="64">
        <f t="shared" ca="1" si="6"/>
        <v>0.47499999999999998</v>
      </c>
    </row>
    <row r="26" spans="1:51">
      <c r="A26" s="6"/>
      <c r="B26" s="4"/>
      <c r="C26" s="4"/>
      <c r="D26" s="4"/>
      <c r="E26" s="7"/>
      <c r="F26" s="7"/>
      <c r="G26" s="7"/>
      <c r="H26" s="7"/>
      <c r="I26" s="7"/>
      <c r="J26" s="8"/>
      <c r="K26" s="9"/>
      <c r="L26" s="8"/>
      <c r="M26" s="8"/>
      <c r="N26" s="8"/>
    </row>
    <row r="27" spans="1:51">
      <c r="A27" s="7" t="s">
        <v>43</v>
      </c>
      <c r="B27" s="8"/>
      <c r="C27" s="8"/>
      <c r="E27" s="7"/>
      <c r="J27" s="4"/>
      <c r="K27" s="9"/>
      <c r="L27" s="8"/>
      <c r="M27" s="8"/>
      <c r="N27" s="8"/>
    </row>
    <row r="28" spans="1:51">
      <c r="A28" s="6" t="s">
        <v>75</v>
      </c>
      <c r="C28" s="8"/>
      <c r="D28" s="6"/>
      <c r="E28" s="7"/>
      <c r="J28" s="4"/>
      <c r="K28" s="9"/>
      <c r="L28" s="8"/>
      <c r="M28" s="8"/>
      <c r="N28" s="8"/>
    </row>
    <row r="29" spans="1:51">
      <c r="A29" s="6"/>
      <c r="B29" s="8"/>
      <c r="C29" s="8"/>
      <c r="D29" s="4"/>
      <c r="E29" s="7"/>
      <c r="F29" s="7"/>
      <c r="G29" s="7"/>
      <c r="H29" s="7"/>
      <c r="I29" s="7"/>
      <c r="J29" s="4"/>
      <c r="K29" s="9"/>
      <c r="L29" s="8"/>
      <c r="M29" s="8"/>
      <c r="N29" s="8"/>
    </row>
    <row r="30" spans="1:51">
      <c r="A30" s="7" t="s">
        <v>118</v>
      </c>
      <c r="B30" s="8"/>
      <c r="C30" s="8"/>
      <c r="D30" s="4"/>
      <c r="E30" s="7"/>
      <c r="F30" s="7"/>
      <c r="G30" s="7"/>
      <c r="H30" s="7"/>
      <c r="I30" s="7"/>
      <c r="J30" s="4"/>
      <c r="K30" s="9"/>
      <c r="L30" s="8"/>
      <c r="M30" s="8"/>
      <c r="N30" s="8"/>
    </row>
    <row r="31" spans="1:51">
      <c r="A31" s="6" t="s">
        <v>119</v>
      </c>
    </row>
    <row r="32" spans="1:51">
      <c r="L32" s="29"/>
      <c r="M32" s="29"/>
      <c r="N32" s="29"/>
    </row>
    <row r="33" spans="1:51">
      <c r="A33" s="7"/>
      <c r="L33" s="27"/>
      <c r="M33" s="8"/>
    </row>
    <row r="34" spans="1:51">
      <c r="A34" s="6" t="s">
        <v>128</v>
      </c>
      <c r="R34" s="12" t="s">
        <v>129</v>
      </c>
    </row>
    <row r="35" spans="1:51">
      <c r="A35" s="4"/>
      <c r="B35" s="4"/>
      <c r="C35" s="4"/>
      <c r="D35" s="4"/>
      <c r="E35" s="7"/>
      <c r="F35" s="7"/>
      <c r="G35" s="7"/>
      <c r="H35" s="7"/>
      <c r="I35" s="7"/>
      <c r="J35" s="5"/>
      <c r="K35" s="4"/>
      <c r="L35" s="4"/>
      <c r="M35" s="4"/>
      <c r="N35" s="4"/>
      <c r="O35" s="4"/>
      <c r="P35" s="4"/>
      <c r="Q35" s="4"/>
      <c r="R35" s="4"/>
      <c r="S35" s="4"/>
      <c r="T35" s="36"/>
      <c r="U35" s="36"/>
      <c r="V35" s="36"/>
    </row>
    <row r="37" spans="1:51">
      <c r="A37" s="25"/>
      <c r="B37" s="8"/>
      <c r="C37" s="8"/>
      <c r="D37" s="26"/>
      <c r="E37" s="8"/>
      <c r="J37" s="19"/>
      <c r="K37" s="19"/>
      <c r="L37" s="19"/>
      <c r="M37" s="18"/>
      <c r="N37" s="18"/>
    </row>
    <row r="38" spans="1:51">
      <c r="A38" s="7"/>
      <c r="B38" s="4"/>
      <c r="C38" s="4"/>
      <c r="D38" s="4"/>
      <c r="F38" s="7"/>
      <c r="G38" s="7"/>
      <c r="H38" s="7"/>
      <c r="I38" s="7"/>
      <c r="J38" s="27"/>
      <c r="K38" s="27"/>
      <c r="L38" s="27"/>
      <c r="M38" s="18"/>
      <c r="N38" s="18"/>
    </row>
    <row r="39" spans="1:51">
      <c r="A39" s="7"/>
      <c r="B39" s="4"/>
      <c r="C39" s="4"/>
      <c r="D39" s="4"/>
      <c r="F39" s="7"/>
      <c r="G39" s="7"/>
      <c r="H39" s="7"/>
      <c r="I39" s="7"/>
      <c r="J39" s="27"/>
      <c r="K39" s="27"/>
      <c r="L39" s="27"/>
      <c r="M39" s="18"/>
      <c r="N39" s="18"/>
    </row>
    <row r="40" spans="1:51" s="6" customFormat="1">
      <c r="T40" s="4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</row>
    <row r="41" spans="1:51" s="6" customFormat="1">
      <c r="T41" s="4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</row>
    <row r="42" spans="1:51" s="6" customFormat="1">
      <c r="T42" s="4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</row>
    <row r="43" spans="1:51" s="6" customFormat="1">
      <c r="T43" s="4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</row>
    <row r="44" spans="1:51" s="6" customFormat="1">
      <c r="T44" s="4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</row>
    <row r="45" spans="1:51" s="6" customFormat="1">
      <c r="T45" s="4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</row>
    <row r="46" spans="1:51">
      <c r="A46" s="25"/>
      <c r="B46" s="26"/>
      <c r="C46" s="26"/>
      <c r="D46" s="26"/>
      <c r="E46" s="8"/>
      <c r="J46" s="27"/>
      <c r="K46" s="27"/>
      <c r="L46" s="27"/>
      <c r="M46" s="27"/>
      <c r="N46" s="27"/>
      <c r="O46" s="27"/>
      <c r="P46" s="27"/>
      <c r="Q46" s="27"/>
      <c r="R46" s="8"/>
    </row>
    <row r="47" spans="1:51">
      <c r="A47" s="25"/>
      <c r="B47" s="26"/>
      <c r="C47" s="26"/>
      <c r="D47" s="26"/>
      <c r="E47" s="8"/>
      <c r="J47" s="27"/>
      <c r="K47" s="27"/>
      <c r="L47" s="27"/>
      <c r="M47" s="27"/>
      <c r="N47" s="27"/>
      <c r="O47" s="27"/>
      <c r="P47" s="27"/>
      <c r="Q47" s="27"/>
      <c r="R47" s="8"/>
    </row>
    <row r="48" spans="1:51">
      <c r="A48" s="7"/>
      <c r="B48" s="4"/>
      <c r="C48" s="4"/>
      <c r="D48" s="4"/>
      <c r="F48" s="7"/>
      <c r="G48" s="7"/>
      <c r="H48" s="7"/>
      <c r="I48" s="7"/>
      <c r="J48" s="18"/>
      <c r="K48" s="18"/>
      <c r="L48" s="18"/>
      <c r="M48" s="18"/>
      <c r="N48" s="18"/>
    </row>
    <row r="49" spans="1:22">
      <c r="A49" s="6"/>
      <c r="B49" s="8"/>
      <c r="C49" s="8"/>
      <c r="D49" s="8"/>
      <c r="F49" s="6"/>
      <c r="G49" s="6"/>
      <c r="H49" s="6"/>
      <c r="I49" s="6"/>
      <c r="J49" s="19"/>
      <c r="K49" s="19"/>
      <c r="L49" s="18"/>
      <c r="M49" s="18"/>
      <c r="N49" s="18"/>
      <c r="U49" s="38"/>
      <c r="V49" s="38"/>
    </row>
    <row r="50" spans="1:22">
      <c r="A50" s="6"/>
      <c r="B50" s="8"/>
      <c r="C50" s="8"/>
      <c r="D50" s="8"/>
      <c r="E50" s="28"/>
      <c r="F50" s="6"/>
      <c r="G50" s="6"/>
      <c r="H50" s="6"/>
      <c r="I50" s="6"/>
      <c r="J50" s="19"/>
      <c r="K50" s="20"/>
      <c r="L50" s="18"/>
      <c r="M50" s="18"/>
      <c r="N50" s="18"/>
      <c r="U50" s="38"/>
      <c r="V50" s="38"/>
    </row>
    <row r="51" spans="1:22">
      <c r="A51" s="6"/>
      <c r="B51" s="8"/>
      <c r="C51" s="8"/>
      <c r="D51" s="8"/>
      <c r="E51" s="28"/>
      <c r="F51" s="6"/>
      <c r="G51" s="6"/>
      <c r="H51" s="6"/>
      <c r="I51" s="6"/>
      <c r="J51" s="19"/>
      <c r="K51" s="20"/>
      <c r="L51" s="18"/>
      <c r="M51" s="18"/>
      <c r="N51" s="18"/>
      <c r="U51" s="38"/>
      <c r="V51" s="38"/>
    </row>
    <row r="52" spans="1:22">
      <c r="A52" s="6"/>
      <c r="B52" s="8"/>
      <c r="C52" s="8"/>
      <c r="D52" s="8"/>
      <c r="E52" s="28"/>
      <c r="F52" s="6"/>
      <c r="G52" s="6"/>
      <c r="H52" s="6"/>
      <c r="I52" s="6"/>
      <c r="J52" s="8"/>
      <c r="K52" s="20"/>
      <c r="L52" s="8"/>
      <c r="M52" s="8"/>
      <c r="N52" s="8"/>
      <c r="U52" s="38"/>
      <c r="V52" s="38"/>
    </row>
    <row r="53" spans="1:22">
      <c r="A53" s="6"/>
      <c r="B53" s="4"/>
      <c r="C53" s="4"/>
      <c r="D53" s="4"/>
      <c r="E53" s="7"/>
      <c r="F53" s="7"/>
      <c r="G53" s="7"/>
      <c r="H53" s="7"/>
      <c r="I53" s="7"/>
      <c r="J53" s="8"/>
      <c r="K53" s="9"/>
      <c r="L53" s="8"/>
      <c r="M53" s="8"/>
      <c r="N53" s="8"/>
    </row>
    <row r="54" spans="1:22">
      <c r="A54" s="7"/>
      <c r="B54" s="8"/>
      <c r="C54" s="8"/>
      <c r="D54" s="4"/>
      <c r="E54" s="7"/>
      <c r="F54" s="6"/>
      <c r="G54" s="6"/>
      <c r="H54" s="6"/>
      <c r="I54" s="6"/>
      <c r="J54" s="4"/>
      <c r="K54" s="9"/>
      <c r="L54" s="8"/>
      <c r="M54" s="8"/>
      <c r="N54" s="8"/>
    </row>
    <row r="55" spans="1:22">
      <c r="A55" s="6"/>
      <c r="B55" s="8"/>
      <c r="C55" s="8"/>
      <c r="D55" s="4"/>
      <c r="E55" s="7"/>
      <c r="F55" s="6"/>
      <c r="G55" s="6"/>
      <c r="H55" s="6"/>
      <c r="I55" s="6"/>
      <c r="J55" s="4"/>
      <c r="K55" s="9"/>
      <c r="L55" s="8"/>
      <c r="M55" s="8"/>
      <c r="N55" s="8"/>
    </row>
  </sheetData>
  <sheetProtection sheet="1" objects="1" scenarios="1"/>
  <pageMargins left="0.25" right="0.25" top="0.75" bottom="0.75" header="0.3" footer="0.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FE7BB-EBF1-418C-802F-4BC2099DA2AE}">
  <sheetPr>
    <tabColor theme="1"/>
  </sheetPr>
  <dimension ref="A1:AY55"/>
  <sheetViews>
    <sheetView showGridLines="0" workbookViewId="0">
      <selection activeCell="F36" sqref="F36"/>
    </sheetView>
  </sheetViews>
  <sheetFormatPr defaultColWidth="8.7109375" defaultRowHeight="15"/>
  <cols>
    <col min="1" max="1" width="7.140625" style="12" customWidth="1"/>
    <col min="2" max="2" width="9.140625" style="12" bestFit="1" customWidth="1"/>
    <col min="3" max="3" width="6.42578125" style="12" customWidth="1"/>
    <col min="4" max="4" width="6.5703125" style="12" bestFit="1" customWidth="1"/>
    <col min="5" max="5" width="8.7109375" style="12" customWidth="1"/>
    <col min="6" max="6" width="26.85546875" style="12" customWidth="1"/>
    <col min="7" max="7" width="10.5703125" style="12" bestFit="1" customWidth="1"/>
    <col min="8" max="9" width="10.42578125" style="12" bestFit="1" customWidth="1"/>
    <col min="10" max="18" width="8.5703125" style="12" bestFit="1" customWidth="1"/>
    <col min="19" max="19" width="8.7109375" style="12"/>
    <col min="20" max="20" width="15.140625" style="47" hidden="1" customWidth="1"/>
    <col min="21" max="21" width="13.42578125" style="31" hidden="1" customWidth="1"/>
    <col min="22" max="22" width="25.28515625" style="31" hidden="1" customWidth="1"/>
    <col min="23" max="23" width="6.42578125" style="31" hidden="1" customWidth="1"/>
    <col min="24" max="35" width="8.5703125" style="31" hidden="1" customWidth="1"/>
    <col min="36" max="36" width="9" style="58" hidden="1" customWidth="1"/>
    <col min="37" max="37" width="9.5703125" style="58" hidden="1" customWidth="1"/>
    <col min="38" max="38" width="25.28515625" style="58" hidden="1" customWidth="1"/>
    <col min="39" max="39" width="6.42578125" style="58" hidden="1" customWidth="1"/>
    <col min="40" max="51" width="7.5703125" style="58" hidden="1" customWidth="1"/>
    <col min="52" max="16384" width="8.7109375" style="12"/>
  </cols>
  <sheetData>
    <row r="1" spans="1:51">
      <c r="A1" s="12" t="s">
        <v>127</v>
      </c>
    </row>
    <row r="2" spans="1:51">
      <c r="A2" s="7" t="s">
        <v>0</v>
      </c>
      <c r="T2" s="37" t="s">
        <v>101</v>
      </c>
      <c r="U2" s="56">
        <v>1.0249999999999999</v>
      </c>
      <c r="AD2" s="32"/>
      <c r="AE2" s="32"/>
      <c r="AF2" s="32"/>
      <c r="AG2" s="33"/>
      <c r="AH2" s="33"/>
      <c r="AJ2" s="58" t="s">
        <v>113</v>
      </c>
    </row>
    <row r="3" spans="1:51">
      <c r="A3" s="6" t="s">
        <v>126</v>
      </c>
      <c r="K3" s="22">
        <v>2760</v>
      </c>
      <c r="T3" s="37" t="s">
        <v>91</v>
      </c>
      <c r="U3" s="47" t="s">
        <v>100</v>
      </c>
      <c r="AD3" s="34"/>
      <c r="AE3" s="35"/>
      <c r="AF3" s="33"/>
      <c r="AG3" s="33"/>
      <c r="AH3" s="33"/>
    </row>
    <row r="4" spans="1:51">
      <c r="A4" s="12" t="s">
        <v>110</v>
      </c>
      <c r="AD4" s="33"/>
      <c r="AE4" s="33"/>
      <c r="AF4" s="33"/>
      <c r="AG4" s="33"/>
      <c r="AH4" s="33"/>
    </row>
    <row r="5" spans="1:51">
      <c r="A5" s="69" t="s">
        <v>125</v>
      </c>
      <c r="AD5" s="33"/>
      <c r="AE5" s="33"/>
      <c r="AF5" s="33"/>
      <c r="AG5" s="33"/>
      <c r="AH5" s="33"/>
    </row>
    <row r="6" spans="1:51">
      <c r="AD6" s="33"/>
      <c r="AE6" s="33"/>
      <c r="AF6" s="33"/>
      <c r="AG6" s="33"/>
      <c r="AH6" s="33"/>
    </row>
    <row r="7" spans="1:51">
      <c r="A7" s="4" t="s">
        <v>3</v>
      </c>
      <c r="B7" s="4" t="s">
        <v>71</v>
      </c>
      <c r="C7" s="4" t="s">
        <v>72</v>
      </c>
      <c r="D7" s="4" t="s">
        <v>73</v>
      </c>
      <c r="E7" s="7"/>
      <c r="F7" s="7"/>
      <c r="G7" s="7"/>
      <c r="H7" s="7"/>
      <c r="I7" s="7"/>
      <c r="J7" s="5"/>
      <c r="K7" s="4"/>
      <c r="L7" s="4"/>
      <c r="M7" s="4"/>
      <c r="N7" s="4"/>
      <c r="O7" s="4"/>
      <c r="P7" s="4"/>
      <c r="Q7" s="4"/>
      <c r="R7" s="4"/>
      <c r="S7" s="4"/>
      <c r="T7" s="36"/>
      <c r="U7" s="36" t="s">
        <v>3</v>
      </c>
      <c r="V7" s="36"/>
      <c r="W7" s="36" t="s">
        <v>51</v>
      </c>
      <c r="X7" s="36">
        <v>4</v>
      </c>
      <c r="Y7" s="36">
        <f>X7+1</f>
        <v>5</v>
      </c>
      <c r="Z7" s="36">
        <f t="shared" ref="Z7:AI7" si="0">Y7+1</f>
        <v>6</v>
      </c>
      <c r="AA7" s="36">
        <f t="shared" si="0"/>
        <v>7</v>
      </c>
      <c r="AB7" s="36">
        <f t="shared" si="0"/>
        <v>8</v>
      </c>
      <c r="AC7" s="36">
        <f t="shared" si="0"/>
        <v>9</v>
      </c>
      <c r="AD7" s="36">
        <f t="shared" si="0"/>
        <v>10</v>
      </c>
      <c r="AE7" s="36">
        <f t="shared" si="0"/>
        <v>11</v>
      </c>
      <c r="AF7" s="36">
        <f t="shared" si="0"/>
        <v>12</v>
      </c>
      <c r="AG7" s="36">
        <f t="shared" si="0"/>
        <v>13</v>
      </c>
      <c r="AH7" s="36">
        <f t="shared" si="0"/>
        <v>14</v>
      </c>
      <c r="AI7" s="36">
        <f t="shared" si="0"/>
        <v>15</v>
      </c>
      <c r="AJ7" s="59"/>
      <c r="AK7" s="59" t="s">
        <v>3</v>
      </c>
      <c r="AL7" s="59"/>
      <c r="AM7" s="59" t="s">
        <v>51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</row>
    <row r="8" spans="1:51">
      <c r="A8" s="40" t="s">
        <v>13</v>
      </c>
      <c r="B8" s="40" t="s">
        <v>52</v>
      </c>
      <c r="C8" s="40" t="s">
        <v>52</v>
      </c>
      <c r="D8" s="40" t="s">
        <v>74</v>
      </c>
      <c r="E8" s="40" t="s">
        <v>14</v>
      </c>
      <c r="F8" s="41" t="s">
        <v>16</v>
      </c>
      <c r="G8" s="43" t="s">
        <v>81</v>
      </c>
      <c r="H8" s="43" t="s">
        <v>82</v>
      </c>
      <c r="I8" s="43" t="s">
        <v>83</v>
      </c>
      <c r="J8" s="42" t="s">
        <v>54</v>
      </c>
      <c r="K8" s="42" t="s">
        <v>55</v>
      </c>
      <c r="L8" s="42" t="s">
        <v>56</v>
      </c>
      <c r="M8" s="42" t="s">
        <v>57</v>
      </c>
      <c r="N8" s="42" t="s">
        <v>58</v>
      </c>
      <c r="O8" s="42" t="s">
        <v>59</v>
      </c>
      <c r="P8" s="42" t="s">
        <v>60</v>
      </c>
      <c r="Q8" s="42" t="s">
        <v>61</v>
      </c>
      <c r="R8" s="42" t="s">
        <v>62</v>
      </c>
      <c r="S8" s="5"/>
      <c r="T8" s="55" t="s">
        <v>87</v>
      </c>
      <c r="U8" s="50" t="s">
        <v>13</v>
      </c>
      <c r="V8" s="51" t="s">
        <v>53</v>
      </c>
      <c r="W8" s="50" t="s">
        <v>52</v>
      </c>
      <c r="X8" s="50" t="s">
        <v>63</v>
      </c>
      <c r="Y8" s="50" t="s">
        <v>64</v>
      </c>
      <c r="Z8" s="50" t="s">
        <v>65</v>
      </c>
      <c r="AA8" s="50" t="s">
        <v>54</v>
      </c>
      <c r="AB8" s="50" t="s">
        <v>55</v>
      </c>
      <c r="AC8" s="50" t="s">
        <v>56</v>
      </c>
      <c r="AD8" s="50" t="s">
        <v>57</v>
      </c>
      <c r="AE8" s="50" t="s">
        <v>58</v>
      </c>
      <c r="AF8" s="50" t="s">
        <v>59</v>
      </c>
      <c r="AG8" s="50" t="s">
        <v>60</v>
      </c>
      <c r="AH8" s="50" t="s">
        <v>61</v>
      </c>
      <c r="AI8" s="50" t="s">
        <v>62</v>
      </c>
      <c r="AJ8" s="60" t="s">
        <v>87</v>
      </c>
      <c r="AK8" s="61" t="s">
        <v>13</v>
      </c>
      <c r="AL8" s="62" t="s">
        <v>53</v>
      </c>
      <c r="AM8" s="61" t="s">
        <v>52</v>
      </c>
      <c r="AN8" s="61" t="s">
        <v>63</v>
      </c>
      <c r="AO8" s="61" t="s">
        <v>64</v>
      </c>
      <c r="AP8" s="61" t="s">
        <v>65</v>
      </c>
      <c r="AQ8" s="61" t="s">
        <v>54</v>
      </c>
      <c r="AR8" s="61" t="s">
        <v>55</v>
      </c>
      <c r="AS8" s="61" t="s">
        <v>56</v>
      </c>
      <c r="AT8" s="61" t="s">
        <v>57</v>
      </c>
      <c r="AU8" s="61" t="s">
        <v>58</v>
      </c>
      <c r="AV8" s="61" t="s">
        <v>59</v>
      </c>
      <c r="AW8" s="61" t="s">
        <v>60</v>
      </c>
      <c r="AX8" s="61" t="s">
        <v>61</v>
      </c>
      <c r="AY8" s="61" t="s">
        <v>62</v>
      </c>
    </row>
    <row r="9" spans="1:51">
      <c r="A9" s="25" t="s">
        <v>21</v>
      </c>
      <c r="B9" s="8">
        <v>10</v>
      </c>
      <c r="C9" s="8">
        <v>1</v>
      </c>
      <c r="D9" s="26">
        <v>458</v>
      </c>
      <c r="E9" s="8" t="s">
        <v>22</v>
      </c>
      <c r="F9" s="12" t="s">
        <v>121</v>
      </c>
      <c r="G9" s="44">
        <f>X9</f>
        <v>105914.27499999999</v>
      </c>
      <c r="H9" s="44">
        <f t="shared" ref="H9:R11" si="1">Y9</f>
        <v>108768.9</v>
      </c>
      <c r="I9" s="44">
        <f t="shared" si="1"/>
        <v>111706.54999999999</v>
      </c>
      <c r="J9" s="44">
        <f t="shared" si="1"/>
        <v>114734.39999999999</v>
      </c>
      <c r="K9" s="44">
        <f t="shared" si="1"/>
        <v>119800.97499999999</v>
      </c>
      <c r="L9" s="44">
        <f t="shared" si="1"/>
        <v>125243.72499999999</v>
      </c>
      <c r="M9" s="44">
        <f t="shared" si="1"/>
        <v>131127.22499999998</v>
      </c>
      <c r="N9" s="44">
        <f t="shared" si="1"/>
        <v>134467.69999999998</v>
      </c>
      <c r="O9" s="44">
        <f t="shared" si="1"/>
        <v>137906.57499999998</v>
      </c>
      <c r="P9" s="44">
        <f t="shared" si="1"/>
        <v>141450</v>
      </c>
      <c r="Q9" s="44">
        <f t="shared" si="1"/>
        <v>145100.02499999999</v>
      </c>
      <c r="R9" s="44">
        <f t="shared" si="1"/>
        <v>148945.82499999998</v>
      </c>
      <c r="T9" s="47" t="s">
        <v>88</v>
      </c>
      <c r="U9" s="47" t="str">
        <f>A9</f>
        <v>00630C</v>
      </c>
      <c r="V9" s="37" t="str">
        <f>F9</f>
        <v>Asst City Attorney-C</v>
      </c>
      <c r="W9" s="46">
        <v>1</v>
      </c>
      <c r="X9" s="57">
        <f>X28*102.5%</f>
        <v>105914.27499999999</v>
      </c>
      <c r="Y9" s="57">
        <f t="shared" ref="Y9:AI9" si="2">Y28*102.5%</f>
        <v>108768.9</v>
      </c>
      <c r="Z9" s="57">
        <f t="shared" si="2"/>
        <v>111706.54999999999</v>
      </c>
      <c r="AA9" s="57">
        <f t="shared" si="2"/>
        <v>114734.39999999999</v>
      </c>
      <c r="AB9" s="57">
        <f t="shared" si="2"/>
        <v>119800.97499999999</v>
      </c>
      <c r="AC9" s="57">
        <f t="shared" si="2"/>
        <v>125243.72499999999</v>
      </c>
      <c r="AD9" s="57">
        <f t="shared" si="2"/>
        <v>131127.22499999998</v>
      </c>
      <c r="AE9" s="57">
        <f t="shared" si="2"/>
        <v>134467.69999999998</v>
      </c>
      <c r="AF9" s="57">
        <f t="shared" si="2"/>
        <v>137906.57499999998</v>
      </c>
      <c r="AG9" s="57">
        <f t="shared" si="2"/>
        <v>141450</v>
      </c>
      <c r="AH9" s="57">
        <f t="shared" si="2"/>
        <v>145100.02499999999</v>
      </c>
      <c r="AI9" s="57">
        <f t="shared" si="2"/>
        <v>148945.82499999998</v>
      </c>
      <c r="AJ9" s="63" t="str">
        <f>T9</f>
        <v>Y</v>
      </c>
      <c r="AK9" s="58" t="str">
        <f t="shared" ref="AK9:AM11" si="3">U9</f>
        <v>00630C</v>
      </c>
      <c r="AL9" s="58" t="str">
        <f t="shared" si="3"/>
        <v>Asst City Attorney-C</v>
      </c>
      <c r="AM9" s="63">
        <f t="shared" si="3"/>
        <v>1</v>
      </c>
      <c r="AN9" s="64">
        <f>ROUNDUP(X9/2080,3)</f>
        <v>50.920999999999999</v>
      </c>
      <c r="AO9" s="64">
        <f t="shared" ref="AO9:AY11" si="4">ROUNDUP(Y9/2080,3)</f>
        <v>52.292999999999999</v>
      </c>
      <c r="AP9" s="64">
        <f t="shared" si="4"/>
        <v>53.705999999999996</v>
      </c>
      <c r="AQ9" s="64">
        <f t="shared" si="4"/>
        <v>55.160999999999994</v>
      </c>
      <c r="AR9" s="64">
        <f t="shared" si="4"/>
        <v>57.596999999999994</v>
      </c>
      <c r="AS9" s="64">
        <f t="shared" si="4"/>
        <v>60.213999999999999</v>
      </c>
      <c r="AT9" s="64">
        <f t="shared" si="4"/>
        <v>63.041999999999994</v>
      </c>
      <c r="AU9" s="64">
        <f t="shared" si="4"/>
        <v>64.64800000000001</v>
      </c>
      <c r="AV9" s="64">
        <f t="shared" si="4"/>
        <v>66.302000000000007</v>
      </c>
      <c r="AW9" s="64">
        <f t="shared" si="4"/>
        <v>68.00500000000001</v>
      </c>
      <c r="AX9" s="64">
        <f t="shared" si="4"/>
        <v>69.760000000000005</v>
      </c>
      <c r="AY9" s="64">
        <f t="shared" si="4"/>
        <v>71.609000000000009</v>
      </c>
    </row>
    <row r="10" spans="1:51">
      <c r="A10" s="25" t="s">
        <v>25</v>
      </c>
      <c r="B10" s="26">
        <v>13</v>
      </c>
      <c r="C10" s="26">
        <v>2</v>
      </c>
      <c r="D10" s="26">
        <v>590</v>
      </c>
      <c r="E10" s="8" t="s">
        <v>22</v>
      </c>
      <c r="F10" s="12" t="s">
        <v>122</v>
      </c>
      <c r="G10" s="45"/>
      <c r="H10" s="45"/>
      <c r="I10" s="45"/>
      <c r="J10" s="44">
        <f t="shared" si="1"/>
        <v>130944.77499999999</v>
      </c>
      <c r="K10" s="44">
        <f t="shared" si="1"/>
        <v>136892.84999999998</v>
      </c>
      <c r="L10" s="44">
        <f t="shared" si="1"/>
        <v>143248.875</v>
      </c>
      <c r="M10" s="44">
        <f t="shared" si="1"/>
        <v>150014.9</v>
      </c>
      <c r="N10" s="44">
        <f t="shared" si="1"/>
        <v>157027.94999999998</v>
      </c>
      <c r="O10" s="44">
        <f t="shared" si="1"/>
        <v>164000</v>
      </c>
      <c r="P10" s="44"/>
      <c r="Q10" s="44"/>
      <c r="R10" s="44"/>
      <c r="T10" s="47" t="s">
        <v>88</v>
      </c>
      <c r="U10" s="47" t="str">
        <f>A10</f>
        <v>00650C</v>
      </c>
      <c r="V10" s="37" t="str">
        <f>F10</f>
        <v>Senior Asst City Attorney-C</v>
      </c>
      <c r="W10" s="46">
        <v>2</v>
      </c>
      <c r="X10" s="57"/>
      <c r="Y10" s="57"/>
      <c r="Z10" s="57"/>
      <c r="AA10" s="57">
        <f t="shared" ref="AA10:AF10" si="5">AA29*102.5%</f>
        <v>130944.77499999999</v>
      </c>
      <c r="AB10" s="57">
        <f t="shared" si="5"/>
        <v>136892.84999999998</v>
      </c>
      <c r="AC10" s="57">
        <f t="shared" si="5"/>
        <v>143248.875</v>
      </c>
      <c r="AD10" s="57">
        <f t="shared" si="5"/>
        <v>150014.9</v>
      </c>
      <c r="AE10" s="57">
        <f t="shared" si="5"/>
        <v>157027.94999999998</v>
      </c>
      <c r="AF10" s="57">
        <f t="shared" si="5"/>
        <v>164000</v>
      </c>
      <c r="AG10" s="57"/>
      <c r="AH10" s="57"/>
      <c r="AI10" s="57"/>
      <c r="AJ10" s="63" t="str">
        <f t="shared" ref="AJ10:AJ11" si="6">T10</f>
        <v>Y</v>
      </c>
      <c r="AK10" s="58" t="str">
        <f t="shared" si="3"/>
        <v>00650C</v>
      </c>
      <c r="AL10" s="58" t="str">
        <f t="shared" si="3"/>
        <v>Senior Asst City Attorney-C</v>
      </c>
      <c r="AM10" s="63">
        <f t="shared" si="3"/>
        <v>2</v>
      </c>
      <c r="AN10" s="64"/>
      <c r="AO10" s="64"/>
      <c r="AP10" s="64"/>
      <c r="AQ10" s="64">
        <f t="shared" si="4"/>
        <v>62.954999999999998</v>
      </c>
      <c r="AR10" s="64">
        <f t="shared" si="4"/>
        <v>65.814000000000007</v>
      </c>
      <c r="AS10" s="64">
        <f t="shared" si="4"/>
        <v>68.87</v>
      </c>
      <c r="AT10" s="64">
        <f t="shared" si="4"/>
        <v>72.123000000000005</v>
      </c>
      <c r="AU10" s="64">
        <f t="shared" si="4"/>
        <v>75.495000000000005</v>
      </c>
      <c r="AV10" s="64">
        <f t="shared" si="4"/>
        <v>78.847000000000008</v>
      </c>
      <c r="AW10" s="64"/>
      <c r="AX10" s="64"/>
      <c r="AY10" s="64"/>
    </row>
    <row r="11" spans="1:51">
      <c r="A11" s="25" t="s">
        <v>28</v>
      </c>
      <c r="B11" s="26">
        <v>14</v>
      </c>
      <c r="C11" s="26">
        <v>3</v>
      </c>
      <c r="D11" s="26">
        <v>648</v>
      </c>
      <c r="E11" s="8" t="s">
        <v>22</v>
      </c>
      <c r="F11" s="12" t="s">
        <v>123</v>
      </c>
      <c r="G11" s="45"/>
      <c r="H11" s="45"/>
      <c r="I11" s="45"/>
      <c r="J11" s="44">
        <f t="shared" si="1"/>
        <v>137299.77499999999</v>
      </c>
      <c r="K11" s="44">
        <f t="shared" si="1"/>
        <v>143556.375</v>
      </c>
      <c r="L11" s="44">
        <f t="shared" si="1"/>
        <v>150303.94999999998</v>
      </c>
      <c r="M11" s="44">
        <f t="shared" si="1"/>
        <v>157339.54999999999</v>
      </c>
      <c r="N11" s="44">
        <f t="shared" si="1"/>
        <v>164946.07499999998</v>
      </c>
      <c r="O11" s="44">
        <f t="shared" si="1"/>
        <v>172199.99999999997</v>
      </c>
      <c r="P11" s="44"/>
      <c r="Q11" s="44"/>
      <c r="R11" s="44"/>
      <c r="T11" s="47" t="s">
        <v>88</v>
      </c>
      <c r="U11" s="47" t="str">
        <f>A11</f>
        <v>00670C</v>
      </c>
      <c r="V11" s="37" t="str">
        <f>F11</f>
        <v>Lead Asst City Attorney-C</v>
      </c>
      <c r="W11" s="46">
        <v>3</v>
      </c>
      <c r="X11" s="57"/>
      <c r="Y11" s="57"/>
      <c r="Z11" s="57"/>
      <c r="AA11" s="57">
        <f t="shared" ref="AA11:AF11" si="7">AA30*102.5%</f>
        <v>137299.77499999999</v>
      </c>
      <c r="AB11" s="57">
        <f t="shared" si="7"/>
        <v>143556.375</v>
      </c>
      <c r="AC11" s="57">
        <f t="shared" si="7"/>
        <v>150303.94999999998</v>
      </c>
      <c r="AD11" s="57">
        <f t="shared" si="7"/>
        <v>157339.54999999999</v>
      </c>
      <c r="AE11" s="57">
        <f t="shared" si="7"/>
        <v>164946.07499999998</v>
      </c>
      <c r="AF11" s="57">
        <f t="shared" si="7"/>
        <v>172199.99999999997</v>
      </c>
      <c r="AG11" s="57"/>
      <c r="AH11" s="57"/>
      <c r="AI11" s="57"/>
      <c r="AJ11" s="63" t="str">
        <f t="shared" si="6"/>
        <v>Y</v>
      </c>
      <c r="AK11" s="58" t="str">
        <f t="shared" si="3"/>
        <v>00670C</v>
      </c>
      <c r="AL11" s="58" t="str">
        <f t="shared" si="3"/>
        <v>Lead Asst City Attorney-C</v>
      </c>
      <c r="AM11" s="63">
        <f t="shared" si="3"/>
        <v>3</v>
      </c>
      <c r="AN11" s="64"/>
      <c r="AO11" s="64"/>
      <c r="AP11" s="64"/>
      <c r="AQ11" s="64">
        <f t="shared" si="4"/>
        <v>66.010000000000005</v>
      </c>
      <c r="AR11" s="64">
        <f t="shared" si="4"/>
        <v>69.018000000000001</v>
      </c>
      <c r="AS11" s="64">
        <f t="shared" si="4"/>
        <v>72.262</v>
      </c>
      <c r="AT11" s="64">
        <f t="shared" si="4"/>
        <v>75.64500000000001</v>
      </c>
      <c r="AU11" s="64">
        <f t="shared" si="4"/>
        <v>79.301000000000002</v>
      </c>
      <c r="AV11" s="64">
        <f t="shared" si="4"/>
        <v>82.789000000000001</v>
      </c>
      <c r="AW11" s="64"/>
      <c r="AX11" s="64"/>
      <c r="AY11" s="64"/>
    </row>
    <row r="12" spans="1:51">
      <c r="A12" s="25"/>
      <c r="B12" s="26"/>
      <c r="C12" s="26"/>
      <c r="D12" s="26"/>
      <c r="E12" s="8"/>
      <c r="J12" s="27"/>
      <c r="K12" s="27"/>
      <c r="L12" s="27"/>
      <c r="M12" s="27"/>
      <c r="N12" s="27"/>
      <c r="O12" s="27"/>
      <c r="P12" s="27"/>
      <c r="Q12" s="27"/>
      <c r="R12" s="8"/>
    </row>
    <row r="13" spans="1:51">
      <c r="A13" s="7"/>
      <c r="B13" s="4"/>
      <c r="C13" s="4"/>
      <c r="D13" s="4"/>
      <c r="F13" s="7"/>
      <c r="G13" s="7"/>
      <c r="H13" s="7"/>
      <c r="I13" s="7"/>
      <c r="J13" s="27"/>
      <c r="K13" s="27"/>
      <c r="L13" s="27"/>
      <c r="M13" s="18"/>
      <c r="N13" s="18"/>
    </row>
    <row r="14" spans="1:51">
      <c r="A14" s="7" t="s">
        <v>77</v>
      </c>
      <c r="B14" s="4"/>
      <c r="C14" s="4"/>
      <c r="D14" s="4"/>
      <c r="F14" s="7"/>
      <c r="G14" s="7"/>
      <c r="H14" s="7"/>
      <c r="I14" s="7"/>
      <c r="J14" s="27"/>
      <c r="K14" s="27"/>
      <c r="L14" s="27"/>
      <c r="M14" s="18"/>
      <c r="N14" s="18"/>
    </row>
    <row r="15" spans="1:51" s="6" customFormat="1">
      <c r="A15" s="68" t="s">
        <v>115</v>
      </c>
      <c r="T15" s="4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</row>
    <row r="16" spans="1:51" s="6" customFormat="1">
      <c r="A16" s="6" t="s">
        <v>111</v>
      </c>
      <c r="T16" s="4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</row>
    <row r="17" spans="1:51" s="6" customFormat="1">
      <c r="A17" s="68" t="s">
        <v>117</v>
      </c>
      <c r="T17" s="4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</row>
    <row r="18" spans="1:51" s="6" customFormat="1">
      <c r="A18" s="6" t="s">
        <v>112</v>
      </c>
      <c r="T18" s="4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</row>
    <row r="19" spans="1:51">
      <c r="A19" s="25"/>
      <c r="B19" s="26"/>
      <c r="C19" s="26"/>
      <c r="D19" s="26"/>
      <c r="E19" s="8"/>
      <c r="J19" s="27"/>
      <c r="K19" s="27"/>
      <c r="L19" s="27"/>
      <c r="M19" s="27"/>
      <c r="N19" s="27"/>
      <c r="O19" s="27"/>
      <c r="P19" s="27"/>
      <c r="Q19" s="27"/>
      <c r="R19" s="8"/>
    </row>
    <row r="20" spans="1:51">
      <c r="A20" s="25"/>
      <c r="B20" s="26"/>
      <c r="C20" s="26"/>
      <c r="D20" s="26"/>
      <c r="E20" s="8"/>
      <c r="J20" s="27"/>
      <c r="K20" s="27"/>
      <c r="L20" s="27"/>
      <c r="M20" s="27"/>
      <c r="N20" s="27"/>
      <c r="O20" s="27"/>
      <c r="P20" s="27"/>
      <c r="Q20" s="27"/>
      <c r="R20" s="8"/>
    </row>
    <row r="21" spans="1:51">
      <c r="A21" s="7" t="s">
        <v>76</v>
      </c>
      <c r="B21" s="4"/>
      <c r="C21" s="4"/>
      <c r="D21" s="4"/>
      <c r="F21" s="7"/>
      <c r="G21" s="7"/>
      <c r="H21" s="7"/>
      <c r="I21" s="7"/>
      <c r="J21" s="18"/>
      <c r="K21" s="18"/>
      <c r="L21" s="18"/>
      <c r="M21" s="18"/>
      <c r="N21" s="18"/>
    </row>
    <row r="22" spans="1:51">
      <c r="A22" s="6" t="s">
        <v>39</v>
      </c>
      <c r="B22" s="8"/>
      <c r="C22" s="8"/>
      <c r="D22" s="8"/>
      <c r="F22" s="6"/>
      <c r="G22" s="6"/>
      <c r="H22" s="6"/>
      <c r="I22" s="6"/>
      <c r="J22" s="19"/>
      <c r="K22" s="19"/>
      <c r="L22" s="18"/>
      <c r="M22" s="18"/>
      <c r="N22" s="18"/>
      <c r="T22" s="55" t="s">
        <v>87</v>
      </c>
      <c r="U22" s="50" t="s">
        <v>66</v>
      </c>
      <c r="V22" s="54"/>
      <c r="W22" s="50"/>
      <c r="X22" s="50" t="s">
        <v>70</v>
      </c>
      <c r="AJ22" s="60" t="s">
        <v>87</v>
      </c>
      <c r="AK22" s="66" t="s">
        <v>66</v>
      </c>
      <c r="AL22" s="66"/>
      <c r="AM22" s="66"/>
      <c r="AN22" s="67" t="s">
        <v>70</v>
      </c>
    </row>
    <row r="23" spans="1:51">
      <c r="A23" s="6"/>
      <c r="B23" s="28">
        <f ca="1">X23</f>
        <v>722.22603954931037</v>
      </c>
      <c r="C23" s="6" t="s">
        <v>78</v>
      </c>
      <c r="D23" s="8"/>
      <c r="F23" s="6"/>
      <c r="G23" s="6"/>
      <c r="H23" s="6"/>
      <c r="I23" s="6"/>
      <c r="J23" s="19"/>
      <c r="K23" s="20"/>
      <c r="L23" s="18"/>
      <c r="M23" s="18"/>
      <c r="N23" s="18"/>
      <c r="T23" s="47" t="s">
        <v>88</v>
      </c>
      <c r="U23" s="47" t="s">
        <v>67</v>
      </c>
      <c r="V23" s="52"/>
      <c r="W23" s="47"/>
      <c r="X23" s="57">
        <f ca="1">IF($T23="Y",VLOOKUP($U23,INDIRECT($U$3),X$7,0)*PercIncrJan2024,VLOOKUP($U23,INDIRECT($U$3),X$7,0))</f>
        <v>722.22603954931037</v>
      </c>
      <c r="AJ23" s="63" t="str">
        <f>T23</f>
        <v>Y</v>
      </c>
      <c r="AK23" s="58" t="str">
        <f t="shared" ref="AK23:AK25" si="8">U23</f>
        <v>10th</v>
      </c>
      <c r="AN23" s="64">
        <f t="shared" ref="AN23:AN25" ca="1" si="9">ROUNDUP(X23/2080,3)</f>
        <v>0.34799999999999998</v>
      </c>
    </row>
    <row r="24" spans="1:51">
      <c r="A24" s="6"/>
      <c r="B24" s="28">
        <f t="shared" ref="B24:B25" ca="1" si="10">X24</f>
        <v>865.85823503191216</v>
      </c>
      <c r="C24" s="6" t="s">
        <v>79</v>
      </c>
      <c r="D24" s="8"/>
      <c r="F24" s="6"/>
      <c r="G24" s="6"/>
      <c r="H24" s="6"/>
      <c r="I24" s="6"/>
      <c r="J24" s="19"/>
      <c r="K24" s="20"/>
      <c r="L24" s="18"/>
      <c r="M24" s="18"/>
      <c r="N24" s="18"/>
      <c r="T24" s="47" t="s">
        <v>88</v>
      </c>
      <c r="U24" s="47" t="s">
        <v>68</v>
      </c>
      <c r="V24" s="52"/>
      <c r="W24" s="47"/>
      <c r="X24" s="57">
        <f ca="1">IF($T24="Y",VLOOKUP($U24,INDIRECT($U$3),X$7,0)*PercIncrJan2024,VLOOKUP($U24,INDIRECT($U$3),X$7,0))</f>
        <v>865.85823503191216</v>
      </c>
      <c r="AJ24" s="63" t="str">
        <f t="shared" ref="AJ24:AJ25" si="11">T24</f>
        <v>Y</v>
      </c>
      <c r="AK24" s="58" t="str">
        <f t="shared" si="8"/>
        <v>15th</v>
      </c>
      <c r="AN24" s="64">
        <f t="shared" ca="1" si="9"/>
        <v>0.41699999999999998</v>
      </c>
    </row>
    <row r="25" spans="1:51">
      <c r="A25" s="6"/>
      <c r="B25" s="28">
        <f t="shared" ca="1" si="10"/>
        <v>1010.8454512266144</v>
      </c>
      <c r="C25" s="6" t="s">
        <v>80</v>
      </c>
      <c r="D25" s="8"/>
      <c r="F25" s="6"/>
      <c r="G25" s="6"/>
      <c r="H25" s="6"/>
      <c r="I25" s="6"/>
      <c r="J25" s="8"/>
      <c r="K25" s="20"/>
      <c r="L25" s="8"/>
      <c r="M25" s="8"/>
      <c r="N25" s="8"/>
      <c r="T25" s="47" t="s">
        <v>88</v>
      </c>
      <c r="U25" s="47" t="s">
        <v>69</v>
      </c>
      <c r="V25" s="52"/>
      <c r="W25" s="47"/>
      <c r="X25" s="57">
        <f ca="1">IF($T25="Y",VLOOKUP($U25,INDIRECT($U$3),X$7,0)*PercIncrJan2024,VLOOKUP($U25,INDIRECT($U$3),X$7,0))</f>
        <v>1010.8454512266144</v>
      </c>
      <c r="AJ25" s="63" t="str">
        <f t="shared" si="11"/>
        <v>Y</v>
      </c>
      <c r="AK25" s="58" t="str">
        <f t="shared" si="8"/>
        <v>20th</v>
      </c>
      <c r="AN25" s="64">
        <f t="shared" ca="1" si="9"/>
        <v>0.48599999999999999</v>
      </c>
    </row>
    <row r="26" spans="1:51">
      <c r="A26" s="6"/>
      <c r="B26" s="4"/>
      <c r="C26" s="4"/>
      <c r="D26" s="4"/>
      <c r="E26" s="7"/>
      <c r="F26" s="7"/>
      <c r="G26" s="7"/>
      <c r="H26" s="7"/>
      <c r="I26" s="7"/>
      <c r="J26" s="8"/>
      <c r="K26" s="9"/>
      <c r="L26" s="8"/>
      <c r="M26" s="8"/>
      <c r="N26" s="8"/>
    </row>
    <row r="27" spans="1:51">
      <c r="A27" s="7" t="s">
        <v>43</v>
      </c>
      <c r="B27" s="8"/>
      <c r="C27" s="8"/>
      <c r="E27" s="7"/>
      <c r="J27" s="4"/>
      <c r="K27" s="9"/>
      <c r="L27" s="8"/>
      <c r="M27" s="8"/>
      <c r="N27" s="8"/>
    </row>
    <row r="28" spans="1:51">
      <c r="A28" s="6" t="s">
        <v>75</v>
      </c>
      <c r="C28" s="8"/>
      <c r="D28" s="6"/>
      <c r="E28" s="7"/>
      <c r="J28" s="4"/>
      <c r="K28" s="9"/>
      <c r="L28" s="8"/>
      <c r="M28" s="8"/>
      <c r="N28" s="8"/>
      <c r="X28" s="57">
        <v>103331</v>
      </c>
      <c r="Y28" s="57">
        <v>106116</v>
      </c>
      <c r="Z28" s="57">
        <v>108982</v>
      </c>
      <c r="AA28" s="57">
        <v>111936</v>
      </c>
      <c r="AB28" s="57">
        <v>116879</v>
      </c>
      <c r="AC28" s="57">
        <v>122189</v>
      </c>
      <c r="AD28" s="57">
        <v>127929</v>
      </c>
      <c r="AE28" s="57">
        <v>131188</v>
      </c>
      <c r="AF28" s="57">
        <v>134543</v>
      </c>
      <c r="AG28" s="57">
        <v>138000</v>
      </c>
      <c r="AH28" s="57">
        <v>141561</v>
      </c>
      <c r="AI28" s="57">
        <v>145313</v>
      </c>
    </row>
    <row r="29" spans="1:51">
      <c r="A29" s="6"/>
      <c r="B29" s="8"/>
      <c r="C29" s="8"/>
      <c r="D29" s="4"/>
      <c r="E29" s="7"/>
      <c r="F29" s="7"/>
      <c r="G29" s="7"/>
      <c r="H29" s="7"/>
      <c r="I29" s="7"/>
      <c r="J29" s="4"/>
      <c r="K29" s="9"/>
      <c r="L29" s="8"/>
      <c r="M29" s="8"/>
      <c r="N29" s="8"/>
      <c r="X29" s="57"/>
      <c r="Y29" s="57"/>
      <c r="Z29" s="57"/>
      <c r="AA29" s="57">
        <v>127751</v>
      </c>
      <c r="AB29" s="57">
        <v>133554</v>
      </c>
      <c r="AC29" s="57">
        <v>139755</v>
      </c>
      <c r="AD29" s="57">
        <v>146356</v>
      </c>
      <c r="AE29" s="57">
        <v>153198</v>
      </c>
      <c r="AF29" s="57">
        <v>160000</v>
      </c>
      <c r="AG29" s="57"/>
      <c r="AH29" s="57"/>
      <c r="AI29" s="57"/>
    </row>
    <row r="30" spans="1:51">
      <c r="A30" s="7" t="s">
        <v>118</v>
      </c>
      <c r="B30" s="8"/>
      <c r="C30" s="8"/>
      <c r="D30" s="4"/>
      <c r="E30" s="7"/>
      <c r="F30" s="7"/>
      <c r="G30" s="7"/>
      <c r="H30" s="7"/>
      <c r="I30" s="7"/>
      <c r="J30" s="4"/>
      <c r="K30" s="9"/>
      <c r="L30" s="8"/>
      <c r="M30" s="8"/>
      <c r="N30" s="8"/>
      <c r="X30" s="57"/>
      <c r="Y30" s="57"/>
      <c r="Z30" s="57"/>
      <c r="AA30" s="57">
        <v>133951</v>
      </c>
      <c r="AB30" s="57">
        <v>140055</v>
      </c>
      <c r="AC30" s="57">
        <v>146638</v>
      </c>
      <c r="AD30" s="57">
        <v>153502</v>
      </c>
      <c r="AE30" s="57">
        <v>160923</v>
      </c>
      <c r="AF30" s="57">
        <v>168000</v>
      </c>
      <c r="AG30" s="57"/>
      <c r="AH30" s="57"/>
      <c r="AI30" s="57"/>
    </row>
    <row r="31" spans="1:51">
      <c r="A31" s="6" t="s">
        <v>119</v>
      </c>
    </row>
    <row r="32" spans="1:51">
      <c r="L32" s="29"/>
      <c r="M32" s="29"/>
      <c r="N32" s="29"/>
    </row>
    <row r="33" spans="1:51">
      <c r="A33" s="7"/>
      <c r="L33" s="27"/>
      <c r="M33" s="8"/>
    </row>
    <row r="34" spans="1:51">
      <c r="A34" s="6" t="s">
        <v>128</v>
      </c>
      <c r="R34" s="12" t="s">
        <v>129</v>
      </c>
    </row>
    <row r="35" spans="1:51">
      <c r="A35" s="4"/>
      <c r="B35" s="4"/>
      <c r="C35" s="4"/>
      <c r="D35" s="4"/>
      <c r="E35" s="7"/>
      <c r="F35" s="7"/>
      <c r="G35" s="7"/>
      <c r="H35" s="7"/>
      <c r="I35" s="7"/>
      <c r="J35" s="5"/>
      <c r="K35" s="4"/>
      <c r="L35" s="4"/>
      <c r="M35" s="4"/>
      <c r="N35" s="4"/>
      <c r="O35" s="4"/>
      <c r="P35" s="4"/>
      <c r="Q35" s="4"/>
      <c r="R35" s="4"/>
      <c r="S35" s="4"/>
      <c r="T35" s="36"/>
      <c r="U35" s="36"/>
      <c r="V35" s="36"/>
    </row>
    <row r="37" spans="1:51">
      <c r="A37" s="25"/>
      <c r="B37" s="8"/>
      <c r="C37" s="8"/>
      <c r="D37" s="26"/>
      <c r="E37" s="8"/>
      <c r="J37" s="19"/>
      <c r="K37" s="19"/>
      <c r="L37" s="19"/>
      <c r="M37" s="18"/>
      <c r="N37" s="18"/>
    </row>
    <row r="38" spans="1:51">
      <c r="A38" s="7"/>
      <c r="B38" s="4"/>
      <c r="C38" s="4"/>
      <c r="D38" s="4"/>
      <c r="F38" s="7"/>
      <c r="G38" s="7"/>
      <c r="H38" s="7"/>
      <c r="I38" s="7"/>
      <c r="J38" s="27"/>
      <c r="K38" s="27"/>
      <c r="L38" s="27"/>
      <c r="M38" s="18"/>
      <c r="N38" s="18"/>
    </row>
    <row r="39" spans="1:51">
      <c r="A39" s="7"/>
      <c r="B39" s="4"/>
      <c r="C39" s="4"/>
      <c r="D39" s="4"/>
      <c r="F39" s="7"/>
      <c r="G39" s="7"/>
      <c r="H39" s="7"/>
      <c r="I39" s="7"/>
      <c r="J39" s="27"/>
      <c r="K39" s="27"/>
      <c r="L39" s="27"/>
      <c r="M39" s="18"/>
      <c r="N39" s="18"/>
    </row>
    <row r="40" spans="1:51" s="6" customFormat="1">
      <c r="T40" s="4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</row>
    <row r="41" spans="1:51" s="6" customFormat="1">
      <c r="T41" s="4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</row>
    <row r="42" spans="1:51" s="6" customFormat="1">
      <c r="T42" s="4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</row>
    <row r="43" spans="1:51" s="6" customFormat="1">
      <c r="T43" s="4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</row>
    <row r="44" spans="1:51" s="6" customFormat="1">
      <c r="T44" s="4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</row>
    <row r="45" spans="1:51" s="6" customFormat="1">
      <c r="T45" s="4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</row>
    <row r="46" spans="1:51">
      <c r="A46" s="25"/>
      <c r="B46" s="26"/>
      <c r="C46" s="26"/>
      <c r="D46" s="26"/>
      <c r="E46" s="8"/>
      <c r="J46" s="27"/>
      <c r="K46" s="27"/>
      <c r="L46" s="27"/>
      <c r="M46" s="27"/>
      <c r="N46" s="27"/>
      <c r="O46" s="27"/>
      <c r="P46" s="27"/>
      <c r="Q46" s="27"/>
      <c r="R46" s="8"/>
    </row>
    <row r="47" spans="1:51">
      <c r="A47" s="25"/>
      <c r="B47" s="26"/>
      <c r="C47" s="26"/>
      <c r="D47" s="26"/>
      <c r="E47" s="8"/>
      <c r="J47" s="27"/>
      <c r="K47" s="27"/>
      <c r="L47" s="27"/>
      <c r="M47" s="27"/>
      <c r="N47" s="27"/>
      <c r="O47" s="27"/>
      <c r="P47" s="27"/>
      <c r="Q47" s="27"/>
      <c r="R47" s="8"/>
    </row>
    <row r="48" spans="1:51">
      <c r="A48" s="7"/>
      <c r="B48" s="4"/>
      <c r="C48" s="4"/>
      <c r="D48" s="4"/>
      <c r="F48" s="7"/>
      <c r="G48" s="7"/>
      <c r="H48" s="7"/>
      <c r="I48" s="7"/>
      <c r="J48" s="18"/>
      <c r="K48" s="18"/>
      <c r="L48" s="18"/>
      <c r="M48" s="18"/>
      <c r="N48" s="18"/>
    </row>
    <row r="49" spans="1:22">
      <c r="A49" s="6"/>
      <c r="B49" s="8"/>
      <c r="C49" s="8"/>
      <c r="D49" s="8"/>
      <c r="F49" s="6"/>
      <c r="G49" s="6"/>
      <c r="H49" s="6"/>
      <c r="I49" s="6"/>
      <c r="J49" s="19"/>
      <c r="K49" s="19"/>
      <c r="L49" s="18"/>
      <c r="M49" s="18"/>
      <c r="N49" s="18"/>
      <c r="U49" s="38"/>
      <c r="V49" s="38"/>
    </row>
    <row r="50" spans="1:22">
      <c r="A50" s="6"/>
      <c r="B50" s="8"/>
      <c r="C50" s="8"/>
      <c r="D50" s="8"/>
      <c r="E50" s="28"/>
      <c r="F50" s="6"/>
      <c r="G50" s="6"/>
      <c r="H50" s="6"/>
      <c r="I50" s="6"/>
      <c r="J50" s="19"/>
      <c r="K50" s="20"/>
      <c r="L50" s="18"/>
      <c r="M50" s="18"/>
      <c r="N50" s="18"/>
      <c r="U50" s="38"/>
      <c r="V50" s="38"/>
    </row>
    <row r="51" spans="1:22">
      <c r="A51" s="6"/>
      <c r="B51" s="8"/>
      <c r="C51" s="8"/>
      <c r="D51" s="8"/>
      <c r="E51" s="28"/>
      <c r="F51" s="6"/>
      <c r="G51" s="6"/>
      <c r="H51" s="6"/>
      <c r="I51" s="6"/>
      <c r="J51" s="19"/>
      <c r="K51" s="20"/>
      <c r="L51" s="18"/>
      <c r="M51" s="18"/>
      <c r="N51" s="18"/>
      <c r="U51" s="38"/>
      <c r="V51" s="38"/>
    </row>
    <row r="52" spans="1:22">
      <c r="A52" s="6"/>
      <c r="B52" s="8"/>
      <c r="C52" s="8"/>
      <c r="D52" s="8"/>
      <c r="E52" s="28"/>
      <c r="F52" s="6"/>
      <c r="G52" s="6"/>
      <c r="H52" s="6"/>
      <c r="I52" s="6"/>
      <c r="J52" s="8"/>
      <c r="K52" s="20"/>
      <c r="L52" s="8"/>
      <c r="M52" s="8"/>
      <c r="N52" s="8"/>
      <c r="U52" s="38"/>
      <c r="V52" s="38"/>
    </row>
    <row r="53" spans="1:22">
      <c r="A53" s="6"/>
      <c r="B53" s="4"/>
      <c r="C53" s="4"/>
      <c r="D53" s="4"/>
      <c r="E53" s="7"/>
      <c r="F53" s="7"/>
      <c r="G53" s="7"/>
      <c r="H53" s="7"/>
      <c r="I53" s="7"/>
      <c r="J53" s="8"/>
      <c r="K53" s="9"/>
      <c r="L53" s="8"/>
      <c r="M53" s="8"/>
      <c r="N53" s="8"/>
    </row>
    <row r="54" spans="1:22">
      <c r="A54" s="7"/>
      <c r="B54" s="8"/>
      <c r="C54" s="8"/>
      <c r="D54" s="4"/>
      <c r="E54" s="7"/>
      <c r="F54" s="6"/>
      <c r="G54" s="6"/>
      <c r="H54" s="6"/>
      <c r="I54" s="6"/>
      <c r="J54" s="4"/>
      <c r="K54" s="9"/>
      <c r="L54" s="8"/>
      <c r="M54" s="8"/>
      <c r="N54" s="8"/>
    </row>
    <row r="55" spans="1:22">
      <c r="A55" s="6"/>
      <c r="B55" s="8"/>
      <c r="C55" s="8"/>
      <c r="D55" s="4"/>
      <c r="E55" s="7"/>
      <c r="F55" s="6"/>
      <c r="G55" s="6"/>
      <c r="H55" s="6"/>
      <c r="I55" s="6"/>
      <c r="J55" s="4"/>
      <c r="K55" s="9"/>
      <c r="L55" s="8"/>
      <c r="M55" s="8"/>
      <c r="N55" s="8"/>
    </row>
  </sheetData>
  <sheetProtection sheet="1" objects="1" scenarios="1"/>
  <pageMargins left="0.25" right="0.25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27</vt:i4>
      </vt:variant>
    </vt:vector>
  </HeadingPairs>
  <TitlesOfParts>
    <vt:vector size="41" baseType="lpstr">
      <vt:lpstr>January &amp; July 2017</vt:lpstr>
      <vt:lpstr>January 2018</vt:lpstr>
      <vt:lpstr>March 2019</vt:lpstr>
      <vt:lpstr>1-1-2020</vt:lpstr>
      <vt:lpstr>1-1-2021</vt:lpstr>
      <vt:lpstr>1-1-2022</vt:lpstr>
      <vt:lpstr>1-1-2023</vt:lpstr>
      <vt:lpstr>4-1-2023</vt:lpstr>
      <vt:lpstr>1-1-2024</vt:lpstr>
      <vt:lpstr>4-1-2024</vt:lpstr>
      <vt:lpstr>1-1-2025</vt:lpstr>
      <vt:lpstr>1-1-2026</vt:lpstr>
      <vt:lpstr>1-1-2027</vt:lpstr>
      <vt:lpstr>Notes</vt:lpstr>
      <vt:lpstr>DataApr2024</vt:lpstr>
      <vt:lpstr>DataApril2023</vt:lpstr>
      <vt:lpstr>DataJan2020</vt:lpstr>
      <vt:lpstr>DataJan2021</vt:lpstr>
      <vt:lpstr>DataJan2022</vt:lpstr>
      <vt:lpstr>DataJan2023</vt:lpstr>
      <vt:lpstr>DataJan2024</vt:lpstr>
      <vt:lpstr>DataJan2025</vt:lpstr>
      <vt:lpstr>DataJan2026</vt:lpstr>
      <vt:lpstr>DataMarch2019</vt:lpstr>
      <vt:lpstr>'1-1-2024'!PercIncrApril2023</vt:lpstr>
      <vt:lpstr>PercIncrApril2023</vt:lpstr>
      <vt:lpstr>PercIncrApril2024</vt:lpstr>
      <vt:lpstr>PercIncrJan2020</vt:lpstr>
      <vt:lpstr>PercIncrJan2021</vt:lpstr>
      <vt:lpstr>'1-1-2023'!PercIncrJan2022</vt:lpstr>
      <vt:lpstr>'1-1-2024'!PercIncrJan2022</vt:lpstr>
      <vt:lpstr>'4-1-2023'!PercIncrJan2022</vt:lpstr>
      <vt:lpstr>PercIncrJan2022</vt:lpstr>
      <vt:lpstr>'1-1-2024'!PercIncrJan2023</vt:lpstr>
      <vt:lpstr>'4-1-2023'!PercIncrJan2023</vt:lpstr>
      <vt:lpstr>PercIncrJan2023</vt:lpstr>
      <vt:lpstr>'4-1-2024'!PercIncrJan2024</vt:lpstr>
      <vt:lpstr>PercIncrJan2024</vt:lpstr>
      <vt:lpstr>PercIncrJan2025</vt:lpstr>
      <vt:lpstr>PercIncrJan2026</vt:lpstr>
      <vt:lpstr>PercIncrJan2027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Attorneys Unit CAT Salary Schedule. From 2020-2024. Posted 1-16-2024</dc:title>
  <dc:creator>City of Minneapolis Human Resources, Classification and Compensation;Howatt, Erick S</dc:creator>
  <cp:lastModifiedBy>Miller, Brenda (she/her/hers)</cp:lastModifiedBy>
  <dcterms:created xsi:type="dcterms:W3CDTF">2017-08-21T15:12:56Z</dcterms:created>
  <dcterms:modified xsi:type="dcterms:W3CDTF">2025-07-10T21:06:54Z</dcterms:modified>
</cp:coreProperties>
</file>