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drawings/drawing8.xml" ContentType="application/vnd.openxmlformats-officedocument.drawing+xml"/>
  <Override PartName="/xl/comments10.xml" ContentType="application/vnd.openxmlformats-officedocument.spreadsheetml.comments+xml"/>
  <Override PartName="/xl/drawings/drawing9.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M:\Human Resources\LABOR\1 (CET) Elec Techs 292\Salary Schedule\"/>
    </mc:Choice>
  </mc:AlternateContent>
  <xr:revisionPtr revIDLastSave="0" documentId="8_{18D041DA-7EEA-4D94-BDFF-82443A717A81}" xr6:coauthVersionLast="47" xr6:coauthVersionMax="47" xr10:uidLastSave="{00000000-0000-0000-0000-000000000000}"/>
  <bookViews>
    <workbookView xWindow="-98" yWindow="-98" windowWidth="19396" windowHeight="11475" firstSheet="22" activeTab="22" xr2:uid="{00000000-000D-0000-FFFF-FFFF00000000}"/>
  </bookViews>
  <sheets>
    <sheet name="Dec 31 2006 Revised" sheetId="1" state="hidden" r:id="rId1"/>
    <sheet name="December 31, 2008)" sheetId="4" state="hidden" r:id="rId2"/>
    <sheet name="January and March 1, 2009" sheetId="2" state="hidden" r:id="rId3"/>
    <sheet name="January and March 1, 2010" sheetId="5" state="hidden" r:id="rId4"/>
    <sheet name="January 1, 2011" sheetId="6" state="hidden" r:id="rId5"/>
    <sheet name="January 1, 2012" sheetId="7" state="hidden" r:id="rId6"/>
    <sheet name="January 1, 2013" sheetId="8" state="hidden" r:id="rId7"/>
    <sheet name="January 1, 2014" sheetId="9" state="hidden" r:id="rId8"/>
    <sheet name="January 1, 2015 obsolete" sheetId="10" state="hidden" r:id="rId9"/>
    <sheet name="August 10, 2014" sheetId="11" state="hidden" r:id="rId10"/>
    <sheet name="January 1, 2015 " sheetId="12" state="hidden" r:id="rId11"/>
    <sheet name="April 2016" sheetId="13" state="hidden" r:id="rId12"/>
    <sheet name="April 2017" sheetId="14" state="hidden" r:id="rId13"/>
    <sheet name="April 2018" sheetId="15" state="hidden" r:id="rId14"/>
    <sheet name="Feb 4, 2019" sheetId="16" state="hidden" r:id="rId15"/>
    <sheet name="Sheet1" sheetId="19" state="hidden" r:id="rId16"/>
    <sheet name="Jan 1, 2020" sheetId="17" state="hidden" r:id="rId17"/>
    <sheet name="Jan 1, 2021" sheetId="18" state="hidden" r:id="rId18"/>
    <sheet name="Jan 1, 2022" sheetId="21" r:id="rId19"/>
    <sheet name="Jan 1, 2023" sheetId="22" r:id="rId20"/>
    <sheet name="Jan 1, 2024" sheetId="24" state="hidden" r:id="rId21"/>
    <sheet name="Jan 1, 2025" sheetId="25" state="hidden" r:id="rId22"/>
    <sheet name="Jan 1, 2026" sheetId="26" r:id="rId23"/>
    <sheet name="Jan 1, 2027" sheetId="27" r:id="rId24"/>
    <sheet name="Jan 1, 2028" sheetId="28" r:id="rId25"/>
    <sheet name="Notes" sheetId="20" state="hidden" r:id="rId26"/>
  </sheets>
  <definedNames>
    <definedName name="IncrPerc2022">'Jan 1, 2022'!$P$2</definedName>
    <definedName name="IncrPerc2023">'Jan 1, 2023'!$P$2</definedName>
    <definedName name="IncrPerc2024">'Jan 1, 2024'!$P$2</definedName>
    <definedName name="IncrPerc2025" localSheetId="22">'Jan 1, 2026'!$P$2</definedName>
    <definedName name="IncrPerc2025">'Jan 1, 2025'!$P$2</definedName>
    <definedName name="IncrPerc2026">'Jan 1, 2026'!$P$2</definedName>
    <definedName name="IncrPerc2027" localSheetId="23">'Jan 1, 2027'!$P$2</definedName>
    <definedName name="IncrPerc2028" localSheetId="24">'Jan 1, 2028'!$P$2</definedName>
    <definedName name="_xlnm.Print_Area" localSheetId="11">'April 2016'!$A$1:$M$36</definedName>
    <definedName name="_xlnm.Print_Area" localSheetId="12">'April 2017'!$A$1:$M$36</definedName>
    <definedName name="_xlnm.Print_Area" localSheetId="13">'April 2018'!$A$1:$M$35</definedName>
    <definedName name="_xlnm.Print_Area" localSheetId="9">'August 10, 2014'!$A$1:$N$39</definedName>
    <definedName name="_xlnm.Print_Area" localSheetId="1">'December 31, 2008)'!$A$1:$K$29</definedName>
    <definedName name="_xlnm.Print_Area" localSheetId="4">'January 1, 2011'!$A$1:$N$42</definedName>
    <definedName name="_xlnm.Print_Area" localSheetId="5">'January 1, 2012'!$A$1:$N$42</definedName>
    <definedName name="_xlnm.Print_Area" localSheetId="6">'January 1, 2013'!$A$1:$N$59</definedName>
    <definedName name="_xlnm.Print_Area" localSheetId="7">'January 1, 2014'!$A$1:$N$39</definedName>
    <definedName name="_xlnm.Print_Area" localSheetId="10">'January 1, 2015 '!$A$1:$N$39</definedName>
    <definedName name="_xlnm.Print_Area" localSheetId="8">'January 1, 2015 obsolete'!$A$1:$N$39</definedName>
    <definedName name="_xlnm.Print_Area" localSheetId="2">'January and March 1, 2009'!$A$1:$M$37</definedName>
    <definedName name="_xlnm.Print_Area" localSheetId="3">'January and March 1, 2010'!$A$1:$N$42</definedName>
    <definedName name="_xlnm.Print_Titles" localSheetId="11">'April 2016'!$1:$2</definedName>
    <definedName name="_xlnm.Print_Titles" localSheetId="12">'April 2017'!$1:$2</definedName>
    <definedName name="_xlnm.Print_Titles" localSheetId="13">'April 2018'!$1:$2</definedName>
    <definedName name="_xlnm.Print_Titles" localSheetId="9">'August 10, 2014'!$1:$2</definedName>
    <definedName name="_xlnm.Print_Titles" localSheetId="4">'January 1, 2011'!$1:$2</definedName>
    <definedName name="_xlnm.Print_Titles" localSheetId="5">'January 1, 2012'!$1:$2</definedName>
    <definedName name="_xlnm.Print_Titles" localSheetId="6">'January 1, 2013'!$1:$2</definedName>
    <definedName name="_xlnm.Print_Titles" localSheetId="7">'January 1, 2014'!$1:$2</definedName>
    <definedName name="_xlnm.Print_Titles" localSheetId="10">'January 1, 2015 '!$1:$2</definedName>
    <definedName name="_xlnm.Print_Titles" localSheetId="8">'January 1, 2015 obsolete'!$1:$2</definedName>
    <definedName name="_xlnm.Print_Titles" localSheetId="3">'January and March 1, 2010'!$1:$3</definedName>
    <definedName name="Rates2021">'Jan 1, 2021'!$N$5:$S$31</definedName>
    <definedName name="Rates2022">'Jan 1, 2022'!$O$7:$U$33</definedName>
    <definedName name="Rates2023">'Jan 1, 2023'!$O$7:$U$34</definedName>
    <definedName name="Rates2024">'Jan 1, 2024'!$O$7:$U$34</definedName>
    <definedName name="Rates2025">'Jan 1, 2025'!$O$7:$U$34</definedName>
    <definedName name="Rates2026">'Jan 1, 2026'!$O$7:$U$32</definedName>
    <definedName name="Rates2027">'Jan 1, 2027'!$O$7:$U$33</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2" i="28" l="1"/>
  <c r="V32" i="28"/>
  <c r="N31" i="28"/>
  <c r="V31" i="28" s="1"/>
  <c r="W29" i="28"/>
  <c r="V29" i="28"/>
  <c r="N28" i="28"/>
  <c r="V28" i="28" s="1"/>
  <c r="Y23" i="28"/>
  <c r="W23" i="28"/>
  <c r="V23" i="28"/>
  <c r="C23" i="28"/>
  <c r="Y22" i="28"/>
  <c r="W22" i="28"/>
  <c r="V22" i="28"/>
  <c r="C22" i="28"/>
  <c r="N20" i="28"/>
  <c r="V20" i="28" s="1"/>
  <c r="V17" i="28"/>
  <c r="V16" i="28"/>
  <c r="V15" i="28"/>
  <c r="V14" i="28"/>
  <c r="N13" i="28"/>
  <c r="V13" i="28" s="1"/>
  <c r="X9" i="28"/>
  <c r="W9" i="28"/>
  <c r="V9" i="28"/>
  <c r="Q9" i="28"/>
  <c r="P9" i="28"/>
  <c r="O9" i="28"/>
  <c r="X8" i="28"/>
  <c r="W8" i="28"/>
  <c r="Q8" i="28"/>
  <c r="P8" i="28"/>
  <c r="O8" i="28"/>
  <c r="W32" i="27"/>
  <c r="V32" i="27"/>
  <c r="N31" i="27"/>
  <c r="V31" i="27" s="1"/>
  <c r="W29" i="27"/>
  <c r="V29" i="27"/>
  <c r="N28" i="27"/>
  <c r="V28" i="27" s="1"/>
  <c r="Y23" i="27"/>
  <c r="W23" i="27"/>
  <c r="V23" i="27"/>
  <c r="C23" i="27"/>
  <c r="Y22" i="27"/>
  <c r="W22" i="27"/>
  <c r="V22" i="27"/>
  <c r="C22" i="27"/>
  <c r="N20" i="27"/>
  <c r="V20" i="27" s="1"/>
  <c r="V17" i="27"/>
  <c r="V16" i="27"/>
  <c r="V15" i="27"/>
  <c r="V14" i="27"/>
  <c r="N13" i="27"/>
  <c r="V13" i="27" s="1"/>
  <c r="X9" i="27"/>
  <c r="W9" i="27"/>
  <c r="Q9" i="27"/>
  <c r="P9" i="27"/>
  <c r="O9" i="27"/>
  <c r="V8" i="27"/>
  <c r="Q8" i="27"/>
  <c r="X8" i="27" s="1"/>
  <c r="P8" i="27"/>
  <c r="W8" i="27" s="1"/>
  <c r="O8" i="27"/>
  <c r="AC10" i="26"/>
  <c r="AD10" i="26"/>
  <c r="AE10" i="26"/>
  <c r="AF10" i="26"/>
  <c r="AC11" i="26"/>
  <c r="AD11" i="26"/>
  <c r="AE11" i="26"/>
  <c r="AF11" i="26"/>
  <c r="AC12" i="26"/>
  <c r="AD12" i="26"/>
  <c r="AE12" i="26"/>
  <c r="AF12" i="26"/>
  <c r="AC13" i="26"/>
  <c r="AD13" i="26"/>
  <c r="AE13" i="26"/>
  <c r="AF13" i="26"/>
  <c r="AD14" i="26"/>
  <c r="AE14" i="26"/>
  <c r="AF14" i="26"/>
  <c r="AD15" i="26"/>
  <c r="AE15" i="26"/>
  <c r="AF15" i="26"/>
  <c r="AD16" i="26"/>
  <c r="AE16" i="26"/>
  <c r="AF16" i="26"/>
  <c r="AD17" i="26"/>
  <c r="AE17" i="26"/>
  <c r="AF17" i="26"/>
  <c r="AC18" i="26"/>
  <c r="AD18" i="26"/>
  <c r="AE18" i="26"/>
  <c r="AF18" i="26"/>
  <c r="AC19" i="26"/>
  <c r="AD19" i="26"/>
  <c r="AE19" i="26"/>
  <c r="AF19" i="26"/>
  <c r="AC20" i="26"/>
  <c r="AD20" i="26"/>
  <c r="AE20" i="26"/>
  <c r="AF20" i="26"/>
  <c r="AC21" i="26"/>
  <c r="AD21" i="26"/>
  <c r="AE21" i="26"/>
  <c r="AF21" i="26"/>
  <c r="AE22" i="26"/>
  <c r="AF22" i="26"/>
  <c r="AE23" i="26"/>
  <c r="AF23" i="26"/>
  <c r="AC24" i="26"/>
  <c r="AD24" i="26"/>
  <c r="AE24" i="26"/>
  <c r="AF24" i="26"/>
  <c r="AC25" i="26"/>
  <c r="AD25" i="26"/>
  <c r="AE25" i="26"/>
  <c r="AF25" i="26"/>
  <c r="AC26" i="26"/>
  <c r="AD26" i="26"/>
  <c r="AE26" i="26"/>
  <c r="AF26" i="26"/>
  <c r="AC27" i="26"/>
  <c r="AD27" i="26"/>
  <c r="AE27" i="26"/>
  <c r="AF27" i="26"/>
  <c r="AC28" i="26"/>
  <c r="AD28" i="26"/>
  <c r="AE28" i="26"/>
  <c r="AF28" i="26"/>
  <c r="AD29" i="26"/>
  <c r="AE29" i="26"/>
  <c r="AF29" i="26"/>
  <c r="AC30" i="26"/>
  <c r="AD30" i="26"/>
  <c r="AE30" i="26"/>
  <c r="AF30" i="26"/>
  <c r="AC31" i="26"/>
  <c r="AD31" i="26"/>
  <c r="AE31" i="26"/>
  <c r="AF31" i="26"/>
  <c r="AE32" i="26"/>
  <c r="AF32" i="26"/>
  <c r="W32" i="26"/>
  <c r="V32" i="26"/>
  <c r="V31" i="26"/>
  <c r="N31" i="26"/>
  <c r="W29" i="26"/>
  <c r="V29" i="26"/>
  <c r="N28" i="26"/>
  <c r="V28" i="26" s="1"/>
  <c r="Y23" i="26"/>
  <c r="AC23" i="26" s="1"/>
  <c r="W23" i="26"/>
  <c r="V23" i="26"/>
  <c r="C23" i="26"/>
  <c r="Y22" i="26"/>
  <c r="AC22" i="26" s="1"/>
  <c r="W22" i="26"/>
  <c r="V22" i="26"/>
  <c r="C22" i="26"/>
  <c r="N20" i="26"/>
  <c r="V20" i="26" s="1"/>
  <c r="V17" i="26"/>
  <c r="V16" i="26"/>
  <c r="V15" i="26"/>
  <c r="V14" i="26"/>
  <c r="N13" i="26"/>
  <c r="V13" i="26" s="1"/>
  <c r="X9" i="26"/>
  <c r="W9" i="26"/>
  <c r="V9" i="26"/>
  <c r="Q9" i="26"/>
  <c r="P9" i="26"/>
  <c r="O9" i="26"/>
  <c r="Q8" i="26"/>
  <c r="X8" i="26" s="1"/>
  <c r="P8" i="26"/>
  <c r="W8" i="26" s="1"/>
  <c r="O8" i="26"/>
  <c r="V8" i="26" s="1"/>
  <c r="A5" i="25"/>
  <c r="A5" i="24"/>
  <c r="A5" i="22"/>
  <c r="A32" i="21"/>
  <c r="W32" i="25"/>
  <c r="V32" i="25"/>
  <c r="N31" i="25"/>
  <c r="V31" i="25" s="1"/>
  <c r="W29" i="25"/>
  <c r="V29" i="25"/>
  <c r="N28" i="25"/>
  <c r="V28" i="25" s="1"/>
  <c r="Y23" i="25"/>
  <c r="W23" i="25"/>
  <c r="V23" i="25"/>
  <c r="C23" i="25"/>
  <c r="Y22" i="25"/>
  <c r="W22" i="25"/>
  <c r="V22" i="25"/>
  <c r="C22" i="25"/>
  <c r="N20" i="25"/>
  <c r="V20" i="25" s="1"/>
  <c r="V17" i="25"/>
  <c r="V16" i="25"/>
  <c r="V15" i="25"/>
  <c r="V14" i="25"/>
  <c r="N13" i="25"/>
  <c r="V13" i="25" s="1"/>
  <c r="Q9" i="25"/>
  <c r="X9" i="25" s="1"/>
  <c r="P9" i="25"/>
  <c r="W9" i="25" s="1"/>
  <c r="O9" i="25"/>
  <c r="Q8" i="25"/>
  <c r="X8" i="25" s="1"/>
  <c r="P8" i="25"/>
  <c r="W8" i="25" s="1"/>
  <c r="O8" i="25"/>
  <c r="V8" i="25" s="1"/>
  <c r="W32" i="24"/>
  <c r="V32" i="24"/>
  <c r="N31" i="24"/>
  <c r="V31" i="24" s="1"/>
  <c r="W29" i="24"/>
  <c r="V29" i="24"/>
  <c r="N28" i="24"/>
  <c r="V28" i="24" s="1"/>
  <c r="Y23" i="24"/>
  <c r="W23" i="24"/>
  <c r="V23" i="24"/>
  <c r="C23" i="24"/>
  <c r="Y22" i="24"/>
  <c r="W22" i="24"/>
  <c r="V22" i="24"/>
  <c r="C22" i="24"/>
  <c r="N20" i="24"/>
  <c r="V20" i="24" s="1"/>
  <c r="V17" i="24"/>
  <c r="V16" i="24"/>
  <c r="V15" i="24"/>
  <c r="V14" i="24"/>
  <c r="N13" i="24"/>
  <c r="V13" i="24" s="1"/>
  <c r="Q9" i="24"/>
  <c r="X9" i="24" s="1"/>
  <c r="P9" i="24"/>
  <c r="W9" i="24" s="1"/>
  <c r="O9" i="24"/>
  <c r="V9" i="24" s="1"/>
  <c r="X8" i="24"/>
  <c r="W8" i="24"/>
  <c r="Q8" i="24"/>
  <c r="P8" i="24"/>
  <c r="O8" i="24"/>
  <c r="V8" i="24" s="1"/>
  <c r="Y32" i="21"/>
  <c r="W32" i="21"/>
  <c r="V32" i="21"/>
  <c r="W29" i="21"/>
  <c r="V29" i="21"/>
  <c r="V23" i="21"/>
  <c r="W23" i="21"/>
  <c r="Y23" i="21"/>
  <c r="Y22" i="21"/>
  <c r="W22" i="21"/>
  <c r="V22" i="21"/>
  <c r="V15" i="21"/>
  <c r="V16" i="21"/>
  <c r="V17" i="21"/>
  <c r="V14" i="21"/>
  <c r="W7" i="21"/>
  <c r="X7" i="21"/>
  <c r="Y7" i="21"/>
  <c r="Z7" i="21"/>
  <c r="AA7" i="21"/>
  <c r="AB7" i="21"/>
  <c r="V7" i="21"/>
  <c r="V31" i="22"/>
  <c r="W32" i="22"/>
  <c r="V32" i="22"/>
  <c r="W29" i="22"/>
  <c r="V29" i="22"/>
  <c r="Y23" i="22"/>
  <c r="Y22" i="22"/>
  <c r="W23" i="22"/>
  <c r="W22" i="22"/>
  <c r="V23" i="22"/>
  <c r="V22" i="22"/>
  <c r="V15" i="22"/>
  <c r="V16" i="22"/>
  <c r="V17" i="22"/>
  <c r="V14" i="22"/>
  <c r="N31" i="22"/>
  <c r="N28" i="22"/>
  <c r="V28" i="22" s="1"/>
  <c r="C23" i="22"/>
  <c r="C22" i="22"/>
  <c r="N20" i="22"/>
  <c r="V20" i="22" s="1"/>
  <c r="N13" i="22"/>
  <c r="V13" i="22" s="1"/>
  <c r="Q9" i="22"/>
  <c r="X9" i="22" s="1"/>
  <c r="P9" i="22"/>
  <c r="W9" i="22" s="1"/>
  <c r="O9" i="22"/>
  <c r="V9" i="22" s="1"/>
  <c r="Q8" i="22"/>
  <c r="X8" i="22" s="1"/>
  <c r="P8" i="22"/>
  <c r="W8" i="22" s="1"/>
  <c r="O8" i="22"/>
  <c r="V8" i="22" s="1"/>
  <c r="Q9" i="21"/>
  <c r="X9" i="21" s="1"/>
  <c r="Q8" i="21"/>
  <c r="X8" i="21" s="1"/>
  <c r="V8" i="28" l="1"/>
  <c r="V9" i="27"/>
  <c r="V9" i="25"/>
  <c r="N31" i="21"/>
  <c r="V31" i="21" s="1"/>
  <c r="N13" i="21"/>
  <c r="V13" i="21" s="1"/>
  <c r="N28" i="21"/>
  <c r="V28" i="21" s="1"/>
  <c r="N20" i="21"/>
  <c r="V20" i="21" s="1"/>
  <c r="P9" i="21"/>
  <c r="W9" i="21" s="1"/>
  <c r="P8" i="21"/>
  <c r="W8" i="21" s="1"/>
  <c r="O9" i="21"/>
  <c r="V9" i="21" s="1"/>
  <c r="O8" i="21"/>
  <c r="N7" i="18"/>
  <c r="N6" i="18"/>
  <c r="C26" i="13"/>
  <c r="C26" i="14"/>
  <c r="C26" i="15" s="1"/>
  <c r="C26" i="16" s="1"/>
  <c r="C27" i="17" s="1"/>
  <c r="C27" i="18" s="1"/>
  <c r="P27" i="18" s="1"/>
  <c r="M6" i="12"/>
  <c r="M6" i="13"/>
  <c r="L32" i="13" s="1"/>
  <c r="L6" i="14" s="1"/>
  <c r="K32" i="14" s="1"/>
  <c r="K6" i="15" s="1"/>
  <c r="L6" i="16" s="1"/>
  <c r="L6" i="17" s="1"/>
  <c r="L6" i="12"/>
  <c r="L6" i="13"/>
  <c r="K32" i="13" s="1"/>
  <c r="K6" i="14" s="1"/>
  <c r="J32" i="14" s="1"/>
  <c r="J6" i="15" s="1"/>
  <c r="K6" i="16" s="1"/>
  <c r="K6" i="17" s="1"/>
  <c r="K6" i="12"/>
  <c r="K6" i="13" s="1"/>
  <c r="J32" i="13" s="1"/>
  <c r="J6" i="14" s="1"/>
  <c r="I32" i="14" s="1"/>
  <c r="I6" i="15" s="1"/>
  <c r="J6" i="16" s="1"/>
  <c r="J6" i="17" s="1"/>
  <c r="J6" i="12"/>
  <c r="J6" i="13"/>
  <c r="I32" i="13"/>
  <c r="I6" i="14" s="1"/>
  <c r="H32" i="14" s="1"/>
  <c r="H6" i="15" s="1"/>
  <c r="I6" i="16" s="1"/>
  <c r="I6" i="17" s="1"/>
  <c r="I6" i="12"/>
  <c r="I6" i="13"/>
  <c r="H32" i="13"/>
  <c r="H6" i="14"/>
  <c r="H6" i="12"/>
  <c r="H6" i="13" s="1"/>
  <c r="A15" i="11"/>
  <c r="A14" i="11"/>
  <c r="A13" i="11"/>
  <c r="A12" i="11"/>
  <c r="A15" i="9"/>
  <c r="A15" i="10"/>
  <c r="A14" i="9"/>
  <c r="A14" i="10" s="1"/>
  <c r="A14" i="12"/>
  <c r="C13" i="13"/>
  <c r="C13" i="14"/>
  <c r="C13" i="15"/>
  <c r="C13" i="16" s="1"/>
  <c r="C14" i="17" s="1"/>
  <c r="C14" i="18" s="1"/>
  <c r="P14" i="18" s="1"/>
  <c r="A13" i="9"/>
  <c r="A13" i="12" s="1"/>
  <c r="C12" i="13" s="1"/>
  <c r="C12" i="14" s="1"/>
  <c r="C12" i="15" s="1"/>
  <c r="C12" i="16" s="1"/>
  <c r="C13" i="17" s="1"/>
  <c r="C13" i="18" s="1"/>
  <c r="P13" i="18" s="1"/>
  <c r="A13" i="10"/>
  <c r="A12" i="9"/>
  <c r="A12" i="10" s="1"/>
  <c r="K7" i="8"/>
  <c r="K7" i="9" s="1"/>
  <c r="K7" i="10" s="1"/>
  <c r="J7" i="8"/>
  <c r="J7" i="11" s="1"/>
  <c r="J7" i="12" s="1"/>
  <c r="I7" i="8"/>
  <c r="I7" i="11"/>
  <c r="I7" i="12"/>
  <c r="H7" i="8"/>
  <c r="H7" i="9"/>
  <c r="H7" i="10" s="1"/>
  <c r="H7" i="11"/>
  <c r="H7" i="12" s="1"/>
  <c r="K6" i="8"/>
  <c r="K6" i="9"/>
  <c r="K6" i="10" s="1"/>
  <c r="J6" i="8"/>
  <c r="J6" i="9"/>
  <c r="J6" i="10"/>
  <c r="I6" i="8"/>
  <c r="I6" i="9" s="1"/>
  <c r="I6" i="10" s="1"/>
  <c r="H6" i="8"/>
  <c r="H6" i="9"/>
  <c r="H6" i="10" s="1"/>
  <c r="A16" i="2"/>
  <c r="A15" i="7" s="1"/>
  <c r="A15" i="6"/>
  <c r="A15" i="2"/>
  <c r="A14" i="7"/>
  <c r="A14" i="2"/>
  <c r="A13" i="7" s="1"/>
  <c r="A14" i="5"/>
  <c r="A13" i="6"/>
  <c r="A13" i="2"/>
  <c r="A12" i="7" s="1"/>
  <c r="A12" i="6"/>
  <c r="K8" i="2"/>
  <c r="K8" i="5"/>
  <c r="J8" i="2"/>
  <c r="J8" i="5"/>
  <c r="I8" i="2"/>
  <c r="I8" i="5" s="1"/>
  <c r="H8" i="2"/>
  <c r="H8" i="5"/>
  <c r="K7" i="2"/>
  <c r="K7" i="5"/>
  <c r="J7" i="2"/>
  <c r="J7" i="5"/>
  <c r="I7" i="2"/>
  <c r="I7" i="5"/>
  <c r="H7" i="2"/>
  <c r="H7" i="5"/>
  <c r="H8" i="1"/>
  <c r="H9" i="1"/>
  <c r="H10" i="1"/>
  <c r="J7" i="9"/>
  <c r="J7" i="10"/>
  <c r="A13" i="5"/>
  <c r="I7" i="9"/>
  <c r="I7" i="10" s="1"/>
  <c r="A14" i="6"/>
  <c r="A15" i="5"/>
  <c r="A15" i="12"/>
  <c r="C14" i="13"/>
  <c r="C14" i="14"/>
  <c r="C14" i="15"/>
  <c r="C14" i="16" s="1"/>
  <c r="C15" i="17" s="1"/>
  <c r="C15" i="18" s="1"/>
  <c r="P15" i="18" s="1"/>
  <c r="A16" i="5"/>
  <c r="R32" i="22" a="1"/>
  <c r="R15" i="21" a="1"/>
  <c r="R17" i="21" a="1"/>
  <c r="R16" i="21" a="1"/>
  <c r="R29" i="21" a="1"/>
  <c r="R32" i="22" l="1"/>
  <c r="A32" i="22" s="1"/>
  <c r="J7" i="17"/>
  <c r="J6" i="18"/>
  <c r="I6" i="18"/>
  <c r="I7" i="17"/>
  <c r="K6" i="18"/>
  <c r="K7" i="17"/>
  <c r="L6" i="18"/>
  <c r="L7" i="17"/>
  <c r="V8" i="21"/>
  <c r="K7" i="11"/>
  <c r="K7" i="12" s="1"/>
  <c r="A12" i="12"/>
  <c r="C11" i="13" s="1"/>
  <c r="C11" i="14" s="1"/>
  <c r="C11" i="15" s="1"/>
  <c r="C11" i="16" s="1"/>
  <c r="C12" i="17" s="1"/>
  <c r="C12" i="18" s="1"/>
  <c r="P12" i="18" s="1"/>
  <c r="R29" i="21"/>
  <c r="C23" i="21"/>
  <c r="C22" i="21"/>
  <c r="R17" i="21"/>
  <c r="R16" i="21"/>
  <c r="R15" i="21"/>
  <c r="R16" i="22" a="1"/>
  <c r="R15" i="22" a="1"/>
  <c r="R17" i="22" a="1"/>
  <c r="R29" i="22" a="1"/>
  <c r="R14" i="21" a="1"/>
  <c r="R32" i="24" a="1"/>
  <c r="Y32" i="22" l="1"/>
  <c r="R14" i="21"/>
  <c r="C14" i="21" s="1"/>
  <c r="R32" i="24"/>
  <c r="S6" i="18"/>
  <c r="L7" i="18"/>
  <c r="S7" i="18" s="1"/>
  <c r="R6" i="18"/>
  <c r="K7" i="18"/>
  <c r="R7" i="18" s="1"/>
  <c r="P6" i="18"/>
  <c r="I7" i="18"/>
  <c r="P7" i="18" s="1"/>
  <c r="Q6" i="18"/>
  <c r="J7" i="18"/>
  <c r="Q7" i="18" s="1"/>
  <c r="Y29" i="21"/>
  <c r="Y15" i="21"/>
  <c r="Y16" i="21"/>
  <c r="Y17" i="21"/>
  <c r="R17" i="22"/>
  <c r="Y17" i="22" s="1"/>
  <c r="R29" i="22"/>
  <c r="R15" i="22"/>
  <c r="Y15" i="22" s="1"/>
  <c r="R16" i="22"/>
  <c r="Y16" i="22" s="1"/>
  <c r="C17" i="21"/>
  <c r="A29" i="21"/>
  <c r="C15" i="21"/>
  <c r="C16" i="21"/>
  <c r="S9" i="21" a="1"/>
  <c r="R8" i="21" a="1"/>
  <c r="U8" i="21" a="1"/>
  <c r="R16" i="24" a="1"/>
  <c r="S8" i="21" a="1"/>
  <c r="T9" i="21" a="1"/>
  <c r="R17" i="24" a="1"/>
  <c r="U9" i="21" a="1"/>
  <c r="T8" i="21" a="1"/>
  <c r="R15" i="24" a="1"/>
  <c r="R9" i="21" a="1"/>
  <c r="R29" i="24" a="1"/>
  <c r="R14" i="22" a="1"/>
  <c r="Y32" i="24" l="1"/>
  <c r="A32" i="24"/>
  <c r="Y14" i="21"/>
  <c r="R14" i="22"/>
  <c r="C14" i="22" s="1"/>
  <c r="R8" i="21"/>
  <c r="S9" i="21"/>
  <c r="S8" i="21"/>
  <c r="R9" i="21"/>
  <c r="T9" i="21"/>
  <c r="U8" i="21"/>
  <c r="T8" i="21"/>
  <c r="U9" i="21"/>
  <c r="R29" i="24"/>
  <c r="R17" i="24"/>
  <c r="R16" i="24"/>
  <c r="R15" i="24"/>
  <c r="A29" i="22"/>
  <c r="Y29" i="22"/>
  <c r="C16" i="22"/>
  <c r="C15" i="22"/>
  <c r="C17" i="22"/>
  <c r="S8" i="22" a="1"/>
  <c r="S9" i="22" a="1"/>
  <c r="U8" i="22" a="1"/>
  <c r="T8" i="22" a="1"/>
  <c r="U9" i="22" a="1"/>
  <c r="R8" i="22" a="1"/>
  <c r="T9" i="22" a="1"/>
  <c r="R14" i="24" a="1"/>
  <c r="R9" i="22" a="1"/>
  <c r="Y17" i="24" l="1"/>
  <c r="Y15" i="24"/>
  <c r="Y16" i="24"/>
  <c r="T8" i="22"/>
  <c r="U9" i="22"/>
  <c r="U8" i="22"/>
  <c r="T9" i="22"/>
  <c r="R9" i="22"/>
  <c r="R8" i="22"/>
  <c r="S8" i="22"/>
  <c r="S9" i="22"/>
  <c r="R14" i="24"/>
  <c r="AA8" i="21"/>
  <c r="K8" i="21"/>
  <c r="L9" i="21"/>
  <c r="AB9" i="21"/>
  <c r="AB8" i="21"/>
  <c r="L8" i="21"/>
  <c r="K9" i="21"/>
  <c r="AA9" i="21"/>
  <c r="I9" i="21"/>
  <c r="Y9" i="21"/>
  <c r="I8" i="21"/>
  <c r="Y8" i="21"/>
  <c r="Z8" i="21"/>
  <c r="J8" i="21"/>
  <c r="J9" i="21"/>
  <c r="Z9" i="21"/>
  <c r="Y14" i="22"/>
  <c r="C16" i="24"/>
  <c r="Y29" i="24"/>
  <c r="C17" i="24"/>
  <c r="C15" i="24"/>
  <c r="A29" i="24"/>
  <c r="S9" i="24" a="1"/>
  <c r="T8" i="24" a="1"/>
  <c r="U9" i="24" a="1"/>
  <c r="R9" i="24" a="1"/>
  <c r="U8" i="24" a="1"/>
  <c r="T9" i="24" a="1"/>
  <c r="S8" i="24" a="1"/>
  <c r="R8" i="24" a="1"/>
  <c r="C14" i="24" l="1"/>
  <c r="S9" i="24"/>
  <c r="S8" i="24"/>
  <c r="R8" i="24"/>
  <c r="U8" i="24"/>
  <c r="U9" i="24"/>
  <c r="R9" i="24"/>
  <c r="T9" i="24"/>
  <c r="T8" i="24"/>
  <c r="Y14" i="24"/>
  <c r="J9" i="22"/>
  <c r="Z9" i="22"/>
  <c r="Z8" i="22"/>
  <c r="J8" i="22"/>
  <c r="I8" i="22"/>
  <c r="Y8" i="22"/>
  <c r="L8" i="22"/>
  <c r="AB8" i="22"/>
  <c r="AB9" i="22"/>
  <c r="L9" i="22"/>
  <c r="I9" i="22"/>
  <c r="Y9" i="22"/>
  <c r="K9" i="22"/>
  <c r="AA9" i="22"/>
  <c r="K8" i="22"/>
  <c r="AA8" i="22"/>
  <c r="K8" i="24" l="1"/>
  <c r="AA8" i="24"/>
  <c r="AA9" i="24"/>
  <c r="K9" i="24"/>
  <c r="I9" i="24"/>
  <c r="Y9" i="24"/>
  <c r="L9" i="24"/>
  <c r="AB9" i="24"/>
  <c r="AB8" i="24"/>
  <c r="L8" i="24"/>
  <c r="Y8" i="24"/>
  <c r="I8" i="24"/>
  <c r="J8" i="24"/>
  <c r="Z8" i="24"/>
  <c r="Z9" i="24"/>
  <c r="J9" i="24"/>
  <c r="U9" i="25" l="1" a="1"/>
  <c r="R29" i="25" a="1"/>
  <c r="R15" i="25" a="1"/>
  <c r="T9" i="25" a="1"/>
  <c r="R8" i="25" a="1"/>
  <c r="R17" i="25" a="1"/>
  <c r="S9" i="25" a="1"/>
  <c r="R32" i="25" a="1"/>
  <c r="U8" i="25" a="1"/>
  <c r="R9" i="25" a="1"/>
  <c r="T8" i="25" a="1"/>
  <c r="S8" i="25" a="1"/>
  <c r="R16" i="25" a="1"/>
  <c r="R14" i="25" a="1"/>
  <c r="R14" i="25" l="1"/>
  <c r="R16" i="25"/>
  <c r="S8" i="25"/>
  <c r="T8" i="25"/>
  <c r="R9" i="25"/>
  <c r="U8" i="25"/>
  <c r="R32" i="25"/>
  <c r="S9" i="25"/>
  <c r="R17" i="25"/>
  <c r="R8" i="25"/>
  <c r="T9" i="25"/>
  <c r="R15" i="25"/>
  <c r="R29" i="25"/>
  <c r="U9" i="25"/>
  <c r="R16" i="26" a="1"/>
  <c r="U9" i="26" a="1"/>
  <c r="R9" i="26" a="1"/>
  <c r="S8" i="26" a="1"/>
  <c r="T8" i="26" a="1"/>
  <c r="U8" i="26" a="1"/>
  <c r="R32" i="26" a="1"/>
  <c r="R29" i="26" a="1"/>
  <c r="S9" i="26" a="1"/>
  <c r="R17" i="26" a="1"/>
  <c r="R8" i="26" a="1"/>
  <c r="T9" i="26" a="1"/>
  <c r="R15" i="26" a="1"/>
  <c r="R14" i="26" a="1"/>
  <c r="R14" i="26" l="1"/>
  <c r="R15" i="26"/>
  <c r="T9" i="26"/>
  <c r="R8" i="26"/>
  <c r="R17" i="26"/>
  <c r="S9" i="26"/>
  <c r="R29" i="26"/>
  <c r="R32" i="26"/>
  <c r="U8" i="26"/>
  <c r="T8" i="26"/>
  <c r="S8" i="26"/>
  <c r="R9" i="26"/>
  <c r="U9" i="26"/>
  <c r="R16" i="26"/>
  <c r="Y14" i="25"/>
  <c r="C14" i="25"/>
  <c r="C15" i="25"/>
  <c r="Y15" i="25"/>
  <c r="K9" i="25"/>
  <c r="AA9" i="25"/>
  <c r="Y8" i="25"/>
  <c r="I8" i="25"/>
  <c r="C17" i="25"/>
  <c r="Y17" i="25"/>
  <c r="J9" i="25"/>
  <c r="Z9" i="25"/>
  <c r="Y29" i="25"/>
  <c r="A29" i="25"/>
  <c r="A32" i="25"/>
  <c r="Y32" i="25"/>
  <c r="AB8" i="25"/>
  <c r="L8" i="25"/>
  <c r="K8" i="25"/>
  <c r="AA8" i="25"/>
  <c r="J8" i="25"/>
  <c r="Z8" i="25"/>
  <c r="I9" i="25"/>
  <c r="Y9" i="25"/>
  <c r="AB9" i="25"/>
  <c r="L9" i="25"/>
  <c r="C16" i="25"/>
  <c r="Y16" i="25"/>
  <c r="R14" i="27" a="1"/>
  <c r="U9" i="27" a="1"/>
  <c r="R15" i="27" a="1"/>
  <c r="R16" i="27" a="1"/>
  <c r="T9" i="27" a="1"/>
  <c r="T8" i="27" a="1"/>
  <c r="R8" i="27" a="1"/>
  <c r="R17" i="27" a="1"/>
  <c r="S9" i="27" a="1"/>
  <c r="R29" i="27" a="1"/>
  <c r="R9" i="27" a="1"/>
  <c r="R32" i="27" a="1"/>
  <c r="U8" i="27" a="1"/>
  <c r="S8" i="27" a="1"/>
  <c r="S8" i="27" l="1"/>
  <c r="U8" i="27"/>
  <c r="R32" i="27"/>
  <c r="R9" i="27"/>
  <c r="R29" i="27"/>
  <c r="S9" i="27"/>
  <c r="R17" i="27"/>
  <c r="R8" i="27"/>
  <c r="T8" i="27"/>
  <c r="T9" i="27"/>
  <c r="R16" i="27"/>
  <c r="R15" i="27"/>
  <c r="U9" i="27"/>
  <c r="R14" i="27"/>
  <c r="Z8" i="26"/>
  <c r="AD8" i="26" s="1"/>
  <c r="J8" i="26"/>
  <c r="L8" i="26"/>
  <c r="AB8" i="26"/>
  <c r="AF8" i="26" s="1"/>
  <c r="A32" i="26"/>
  <c r="Y32" i="26"/>
  <c r="AC32" i="26" s="1"/>
  <c r="I9" i="26"/>
  <c r="Y9" i="26"/>
  <c r="AC9" i="26" s="1"/>
  <c r="Y29" i="26"/>
  <c r="AC29" i="26" s="1"/>
  <c r="A29" i="26"/>
  <c r="J9" i="26"/>
  <c r="Z9" i="26"/>
  <c r="AD9" i="26" s="1"/>
  <c r="Y17" i="26"/>
  <c r="AC17" i="26" s="1"/>
  <c r="C17" i="26"/>
  <c r="I8" i="26"/>
  <c r="Y8" i="26"/>
  <c r="AC8" i="26" s="1"/>
  <c r="K8" i="26"/>
  <c r="AA8" i="26"/>
  <c r="AE8" i="26" s="1"/>
  <c r="AA9" i="26"/>
  <c r="AE9" i="26" s="1"/>
  <c r="K9" i="26"/>
  <c r="C16" i="26"/>
  <c r="Y16" i="26"/>
  <c r="AC16" i="26" s="1"/>
  <c r="Y15" i="26"/>
  <c r="AC15" i="26" s="1"/>
  <c r="C15" i="26"/>
  <c r="AB9" i="26"/>
  <c r="AF9" i="26" s="1"/>
  <c r="L9" i="26"/>
  <c r="C14" i="26"/>
  <c r="Y14" i="26"/>
  <c r="AC14" i="26" s="1"/>
  <c r="S8" i="28" a="1"/>
  <c r="U9" i="28" a="1"/>
  <c r="R9" i="28" a="1"/>
  <c r="U8" i="28" a="1"/>
  <c r="R14" i="28" a="1"/>
  <c r="R32" i="28" a="1"/>
  <c r="R29" i="28" a="1"/>
  <c r="S9" i="28" a="1"/>
  <c r="R17" i="28" a="1"/>
  <c r="R8" i="28" a="1"/>
  <c r="T8" i="28" a="1"/>
  <c r="T9" i="28" a="1"/>
  <c r="R16" i="28" a="1"/>
  <c r="R15" i="28" a="1"/>
  <c r="R15" i="28" l="1"/>
  <c r="R16" i="28"/>
  <c r="T9" i="28"/>
  <c r="T8" i="28"/>
  <c r="R8" i="28"/>
  <c r="R17" i="28"/>
  <c r="S9" i="28"/>
  <c r="R29" i="28"/>
  <c r="R32" i="28"/>
  <c r="R14" i="28"/>
  <c r="U8" i="28"/>
  <c r="R9" i="28"/>
  <c r="U9" i="28"/>
  <c r="S8" i="28"/>
  <c r="C15" i="27"/>
  <c r="Y15" i="27"/>
  <c r="Y16" i="27"/>
  <c r="C16" i="27"/>
  <c r="K9" i="27"/>
  <c r="AA9" i="27"/>
  <c r="AA8" i="27"/>
  <c r="K8" i="27"/>
  <c r="Y8" i="27"/>
  <c r="I8" i="27"/>
  <c r="Y17" i="27"/>
  <c r="C17" i="27"/>
  <c r="J9" i="27"/>
  <c r="Z9" i="27"/>
  <c r="Y29" i="27"/>
  <c r="A29" i="27"/>
  <c r="Y32" i="27"/>
  <c r="A32" i="27"/>
  <c r="Y14" i="27"/>
  <c r="C14" i="27"/>
  <c r="L8" i="27"/>
  <c r="AB8" i="27"/>
  <c r="Y9" i="27"/>
  <c r="I9" i="27"/>
  <c r="L9" i="27"/>
  <c r="AB9" i="27"/>
  <c r="Z8" i="27"/>
  <c r="J8" i="27"/>
  <c r="L8" i="28" l="1"/>
  <c r="AB8" i="28"/>
  <c r="A32" i="28"/>
  <c r="Y32" i="28"/>
  <c r="A29" i="28"/>
  <c r="Y29" i="28"/>
  <c r="I9" i="28"/>
  <c r="Y9" i="28"/>
  <c r="Z9" i="28"/>
  <c r="J9" i="28"/>
  <c r="Y17" i="28"/>
  <c r="C17" i="28"/>
  <c r="I8" i="28"/>
  <c r="Y8" i="28"/>
  <c r="K9" i="28"/>
  <c r="AA9" i="28"/>
  <c r="Z8" i="28"/>
  <c r="J8" i="28"/>
  <c r="C16" i="28"/>
  <c r="Y16" i="28"/>
  <c r="C14" i="28"/>
  <c r="Y14" i="28"/>
  <c r="AA8" i="28"/>
  <c r="K8" i="28"/>
  <c r="AB9" i="28"/>
  <c r="L9" i="28"/>
  <c r="Y15" i="28"/>
  <c r="C15"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5" authorId="0" shapeId="0" xr:uid="{00000000-0006-0000-0000-000001000000}">
      <text>
        <r>
          <rPr>
            <b/>
            <sz val="8"/>
            <color indexed="81"/>
            <rFont val="Tahoma"/>
            <family val="2"/>
          </rPr>
          <t>Nelmspk0:</t>
        </r>
        <r>
          <rPr>
            <sz val="8"/>
            <color indexed="81"/>
            <rFont val="Tahoma"/>
            <family val="2"/>
          </rPr>
          <t xml:space="preserve">
Effective December 31, 2006- Eliminate steps 1, 2, and 3 from the schedule. All ees on steps 1, 2, 3 move to new step 1, all others stay at their current wage rate (step 4 becomes step 1, step 5 becomes step 2 etc).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900-000001000000}">
      <text>
        <r>
          <rPr>
            <b/>
            <sz val="8"/>
            <color indexed="81"/>
            <rFont val="Tahoma"/>
            <family val="2"/>
          </rPr>
          <t>Nelmspk0:</t>
        </r>
        <r>
          <rPr>
            <sz val="8"/>
            <color indexed="81"/>
            <rFont val="Tahoma"/>
            <family val="2"/>
          </rPr>
          <t xml:space="preserve">
Effective on August 10, 2014: The hourly rates for Electronic Technician increase per LOA Market Wage Adjustment of August 2014. Safety shoe reimubursement remains $140 per year with a $140 carryover for a max of $280 for purchase or repair in one year. Step progression is allowed.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A00-000001000000}">
      <text>
        <r>
          <rPr>
            <b/>
            <sz val="8"/>
            <color indexed="81"/>
            <rFont val="Tahoma"/>
            <family val="2"/>
          </rPr>
          <t>Nelmspk0:</t>
        </r>
        <r>
          <rPr>
            <sz val="8"/>
            <color indexed="81"/>
            <rFont val="Tahoma"/>
            <family val="2"/>
          </rPr>
          <t xml:space="preserve">
Effective at the start of the first payperiod after January 1, 2015: All hourly rates in schedule increase 2.5%. Longevity rates increase 2.5%. Shift differential remains 1.79 per hour. Safety shoe reimubursement remains $140 per year with a $140 carryover for a max of $280 for purchase or repair in one year. Step progression is allowed.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B00-000001000000}">
      <text>
        <r>
          <rPr>
            <b/>
            <sz val="8"/>
            <color indexed="81"/>
            <rFont val="Tahoma"/>
            <family val="2"/>
          </rPr>
          <t>Nelmspk0:</t>
        </r>
        <r>
          <rPr>
            <sz val="8"/>
            <color indexed="81"/>
            <rFont val="Tahoma"/>
            <family val="2"/>
          </rPr>
          <t xml:space="preserve">
Effective at the start of the first full  payperiod after April 1, 2016: All hourly rates in schedule increase 2.5%. Longevity rates increase 2.5%. Shift differential rates increase 2.5%. Safety shoe reimubursement remains $140 per year with a $140 carryover for a max of $280 for purchase or repair in one year. Step progression is allowed.
Effective on December 31, 2016: step 1 of the schedule is eliminated and steps are renumbered.  Employees on steps, if any, stay on the same actual pay rate as before the step name change, so that there is neither a gain nor a loss due to the schedule shrinkage. 
</t>
        </r>
      </text>
    </comment>
    <comment ref="A28" authorId="0" shapeId="0" xr:uid="{00000000-0006-0000-0B00-000002000000}">
      <text>
        <r>
          <rPr>
            <b/>
            <sz val="8"/>
            <color indexed="81"/>
            <rFont val="Tahoma"/>
            <family val="2"/>
          </rPr>
          <t>Nelmspk0:</t>
        </r>
        <r>
          <rPr>
            <sz val="8"/>
            <color indexed="81"/>
            <rFont val="Tahoma"/>
            <family val="2"/>
          </rPr>
          <t xml:space="preserve">
Effective at the start of the first full  payperiod after April 1, 2016: All hourly rates in schedule increase 2.5%. Longevity rates increase 2.5%. Shift differential rates increase 2.5%. Safety shoe reimubursement remains $140 per year with a $140 carryover for a max of $280 for purchase or repair in one year. Step progression is allowed.
Effective on December 31, 2016: step 1 of the schedule is eliminated and steps are renumbered.  Employees on steps, if any, stay on the same actual pay rate as before the step name change, so that there is neither a gain nor a loss due to the schedule shrinkage.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C00-000001000000}">
      <text>
        <r>
          <rPr>
            <b/>
            <sz val="8"/>
            <color indexed="81"/>
            <rFont val="Tahoma"/>
            <family val="2"/>
          </rPr>
          <t>Nelmspk0:</t>
        </r>
        <r>
          <rPr>
            <sz val="8"/>
            <color indexed="81"/>
            <rFont val="Tahoma"/>
            <family val="2"/>
          </rPr>
          <t xml:space="preserve">
Effective at the start of the first full  payperiod after April 1, 2017: All hourly rates in schedule increase 2.5%. Longevity rates increase 2.5%. Shift differential rates increase 2.5%. Safety shoe reimubursement remains $140 per year with a $140 carryover for a max of $280 for purchase or repair in one year. Step progression is allowed.
Effective on December 31, 2017: step 1 of the schedule is eliminated and steps are renumbered.  Employees on steps, if any, stay on the same actual pay rate as before the step name change, so that there is neither a gain nor a loss due to the schedule shrinkage. 
</t>
        </r>
      </text>
    </comment>
    <comment ref="A28" authorId="0" shapeId="0" xr:uid="{00000000-0006-0000-0C00-000002000000}">
      <text>
        <r>
          <rPr>
            <b/>
            <sz val="8"/>
            <color indexed="81"/>
            <rFont val="Tahoma"/>
            <family val="2"/>
          </rPr>
          <t>Nelmspk0:</t>
        </r>
        <r>
          <rPr>
            <sz val="8"/>
            <color indexed="81"/>
            <rFont val="Tahoma"/>
            <family val="2"/>
          </rPr>
          <t xml:space="preserve">
Effective at the start of the first full  payperiod after April 1, 2016: All hourly rates in schedule increase 2.5%. Longevity rates increase 2.5%. Shift differential rates increase 2.5%. Safety shoe reimubursement remains $140 per year with a $140 carryover for a max of $280 for purchase or repair in one year. Step progression is allowed.
Effective on December 31, 2016: step 1 of the schedule is eliminated and steps are renumbered.  Employees on steps, if any, stay on the same actual pay rate as before the step name change, so that there is neither a gain nor a loss due to the schedule shrinkage.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D00-000001000000}">
      <text>
        <r>
          <rPr>
            <b/>
            <sz val="8"/>
            <color indexed="81"/>
            <rFont val="Tahoma"/>
            <family val="2"/>
          </rPr>
          <t>Nelmspk0:</t>
        </r>
        <r>
          <rPr>
            <sz val="8"/>
            <color indexed="81"/>
            <rFont val="Tahoma"/>
            <family val="2"/>
          </rPr>
          <t xml:space="preserve">
Effective at the start of the first full  payperiod after April 1, 2018: All hourly rates in schedule increase 2.5%. Longevity rates increase 2.5%. Shift differential rates increase 2.5%. Safety shoe reimubursement remains $140 per year with a $140 carryover for a max of $280 for purchase or repair in one year. Step progression is allowed.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100-000001000000}">
      <text>
        <r>
          <rPr>
            <b/>
            <sz val="8"/>
            <color indexed="81"/>
            <rFont val="Tahoma"/>
            <family val="2"/>
          </rPr>
          <t>Nelmspk0:</t>
        </r>
        <r>
          <rPr>
            <sz val="8"/>
            <color indexed="81"/>
            <rFont val="Tahoma"/>
            <family val="2"/>
          </rPr>
          <t xml:space="preserve">
Effective December 31, 2008: Eliminate the 4 month step.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200-000001000000}">
      <text>
        <r>
          <rPr>
            <b/>
            <sz val="8"/>
            <color indexed="81"/>
            <rFont val="Tahoma"/>
            <family val="2"/>
          </rPr>
          <t>Nelmspk0:</t>
        </r>
        <r>
          <rPr>
            <sz val="8"/>
            <color indexed="81"/>
            <rFont val="Tahoma"/>
            <family val="2"/>
          </rPr>
          <t xml:space="preserve">
Effective January 1, 2009: No change to schedule at this time. Schedule will increase on March 1, 2009.  Step progression is allowed. 
</t>
        </r>
      </text>
    </comment>
    <comment ref="A3" authorId="0" shapeId="0" xr:uid="{00000000-0006-0000-0200-000002000000}">
      <text>
        <r>
          <rPr>
            <b/>
            <sz val="8"/>
            <color indexed="81"/>
            <rFont val="Tahoma"/>
            <family val="2"/>
          </rPr>
          <t>Nelmspk0:</t>
        </r>
        <r>
          <rPr>
            <sz val="8"/>
            <color indexed="81"/>
            <rFont val="Tahoma"/>
            <family val="2"/>
          </rPr>
          <t xml:space="preserve">
Effective at the beginning of the pay period that includes March 1, 2009: Add 2.5% to all steps and longevity. 
New on call language goes into effect. See new language in salary schedule.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300-000001000000}">
      <text>
        <r>
          <rPr>
            <b/>
            <sz val="8"/>
            <color indexed="81"/>
            <rFont val="Tahoma"/>
            <family val="2"/>
          </rPr>
          <t>Nelmspk0:</t>
        </r>
        <r>
          <rPr>
            <sz val="8"/>
            <color indexed="81"/>
            <rFont val="Tahoma"/>
            <family val="2"/>
          </rPr>
          <t xml:space="preserve">
Effective January 1, 2010: No change to schedule at this time. Schedule will increase on March 1, 2010.  Step progression is allowed. 
</t>
        </r>
      </text>
    </comment>
    <comment ref="A3" authorId="0" shapeId="0" xr:uid="{00000000-0006-0000-0300-000002000000}">
      <text>
        <r>
          <rPr>
            <b/>
            <sz val="8"/>
            <color indexed="81"/>
            <rFont val="Tahoma"/>
            <family val="2"/>
          </rPr>
          <t>Nelmspk0:</t>
        </r>
        <r>
          <rPr>
            <sz val="8"/>
            <color indexed="81"/>
            <rFont val="Tahoma"/>
            <family val="2"/>
          </rPr>
          <t xml:space="preserve">
Effective at the beginning of the pay period that includes March 1, 2010: Add 2.5% to all steps and longevity. 
New on call language goes into effect. See new language in salary schedule.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400-000001000000}">
      <text>
        <r>
          <rPr>
            <b/>
            <sz val="8"/>
            <color indexed="81"/>
            <rFont val="Tahoma"/>
            <family val="2"/>
          </rPr>
          <t>Nelmspk0:</t>
        </r>
        <r>
          <rPr>
            <sz val="8"/>
            <color indexed="81"/>
            <rFont val="Tahoma"/>
            <family val="2"/>
          </rPr>
          <t xml:space="preserve">
Effective January 1, 2011 No change to schedule, longevity or shift differential. Step progression is frozen.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500-000001000000}">
      <text>
        <r>
          <rPr>
            <b/>
            <sz val="8"/>
            <color indexed="81"/>
            <rFont val="Tahoma"/>
            <family val="2"/>
          </rPr>
          <t>Nelmspk0:</t>
        </r>
        <r>
          <rPr>
            <sz val="8"/>
            <color indexed="81"/>
            <rFont val="Tahoma"/>
            <family val="2"/>
          </rPr>
          <t xml:space="preserve">
Effective January 1, 2012 No change to schedule, longevity or shift differential. Step progression is allowed.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600-000001000000}">
      <text>
        <r>
          <rPr>
            <b/>
            <sz val="8"/>
            <color indexed="81"/>
            <rFont val="Tahoma"/>
            <family val="2"/>
          </rPr>
          <t>Nelmspk0:</t>
        </r>
        <r>
          <rPr>
            <sz val="8"/>
            <color indexed="81"/>
            <rFont val="Tahoma"/>
            <family val="2"/>
          </rPr>
          <t xml:space="preserve">
Effective at the start of the first payperiod after January 1, 2013: All hourly rates in schedule increase 2.5%. Longevity rates increase as follows: from $0.406 to $0.50 per hour at 20 years; from $0.480 to $0.750 per hour at 25 years. Shift differential increases from $1.00 per hour to $1.79 per hour. Safety shoe reimubursement increases from $90 per year to $140 per year with a $140 carryover for a max of $280 for purchase or repair in one year. Step progression is allowed.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700-000001000000}">
      <text>
        <r>
          <rPr>
            <b/>
            <sz val="8"/>
            <color indexed="81"/>
            <rFont val="Tahoma"/>
            <family val="2"/>
          </rPr>
          <t>Nelmspk0:</t>
        </r>
        <r>
          <rPr>
            <sz val="8"/>
            <color indexed="81"/>
            <rFont val="Tahoma"/>
            <family val="2"/>
          </rPr>
          <t xml:space="preserve">
Effective at the start of the first payperiod after January 1, 2014: All hourly rates in schedule increase 2.5%. Longevity rates increase 2.5%. Shift differential remains 1.79 per hour. Safety shoe reimubursement remains $140 per year with a $140 carryover for a max of $280 for purchase or repair in one year. Step progression is allowed.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Nelmspk0</author>
  </authors>
  <commentList>
    <comment ref="A2" authorId="0" shapeId="0" xr:uid="{00000000-0006-0000-0800-000001000000}">
      <text>
        <r>
          <rPr>
            <b/>
            <sz val="8"/>
            <color indexed="81"/>
            <rFont val="Tahoma"/>
            <family val="2"/>
          </rPr>
          <t>Nelmspk0:</t>
        </r>
        <r>
          <rPr>
            <sz val="8"/>
            <color indexed="81"/>
            <rFont val="Tahoma"/>
            <family val="2"/>
          </rPr>
          <t xml:space="preserve">
Effective at the start of the first payperiod after January 1, 2015: All hourly rates in schedule increase 2.5%. Longevity rates increase 2.5%. Shift differential remains 1.79 per hour. Safety shoe reimubursement remains $140 per year with a $140 carryover for a max of $280 for purchase or repair in one year. Step progression is allowed.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<sst xmlns="http://schemas.openxmlformats.org/spreadsheetml/2006/main" count="1410" uniqueCount="198">
  <si>
    <t>Wage Schedule updated May 5, 2008, to reflect changes due to the reclassification of some jobs listed.</t>
  </si>
  <si>
    <t>The schedule is correctly showing rates effective December 31, 2006. Contract in negotiation for 2007.</t>
  </si>
  <si>
    <t>ELECTRICAL TECHNICIANS Local 292 (CET)</t>
  </si>
  <si>
    <t xml:space="preserve">  Effective December 31, 2006</t>
  </si>
  <si>
    <t>4-month</t>
  </si>
  <si>
    <t>1st</t>
  </si>
  <si>
    <t>2nd</t>
  </si>
  <si>
    <t>3rd</t>
  </si>
  <si>
    <t>4th</t>
  </si>
  <si>
    <t>FLSA</t>
  </si>
  <si>
    <t>OTC</t>
  </si>
  <si>
    <t>CODE</t>
  </si>
  <si>
    <t>CLASSIFICATION</t>
  </si>
  <si>
    <t>PTS</t>
  </si>
  <si>
    <t>G</t>
  </si>
  <si>
    <t>P</t>
  </si>
  <si>
    <t>STEP</t>
  </si>
  <si>
    <t>N</t>
  </si>
  <si>
    <t>03890C</t>
  </si>
  <si>
    <t>Electronic Technician-C</t>
  </si>
  <si>
    <t>H</t>
  </si>
  <si>
    <t>10582C</t>
  </si>
  <si>
    <t>Telephony Technician I</t>
  </si>
  <si>
    <t>10584C</t>
  </si>
  <si>
    <t>*Telecom Network Technician</t>
  </si>
  <si>
    <r>
      <t xml:space="preserve">*Telephony Technician II was retitled to </t>
    </r>
    <r>
      <rPr>
        <u/>
        <sz val="9"/>
        <rFont val="Helv"/>
      </rPr>
      <t xml:space="preserve">Telecom Networrk Technician </t>
    </r>
    <r>
      <rPr>
        <sz val="9"/>
        <rFont val="Helv"/>
      </rPr>
      <t xml:space="preserve">on August 2, 2007, with no change in points or wage rates.. </t>
    </r>
  </si>
  <si>
    <t xml:space="preserve">Employees on Steps 1, 2, and 3 on December 30, 2006, move to Step 1 of the above schedule with no change in Step date. </t>
  </si>
  <si>
    <t>Employees on Step 4 on Decemeber 30, 2006 move to Step 1 of the above schedule with no change in Step date.</t>
  </si>
  <si>
    <t>Employees on Step 5 on December 30, 2006 move to Step 2 of the above schedule with no change in Step date.</t>
  </si>
  <si>
    <t>Employees on Step 6 on December 30, 2006 move to Step 3 of the above schedule with no change in Step date.</t>
  </si>
  <si>
    <t>Employees on Step 7 on December 30, 2006 move to Step 4 of the above schedule.</t>
  </si>
  <si>
    <t>Provided that employees in this section shall receive the following longevity:</t>
  </si>
  <si>
    <t>These payments shall be based on a maximum of 80 hours bi-weekly.</t>
  </si>
  <si>
    <t>cents per hour additional at the beginning of the 10th year of Service.</t>
  </si>
  <si>
    <t>cents per hour additional at the beginning of the 15th year of Service.</t>
  </si>
  <si>
    <t>cents per hour additional at the beginning of the 20th year of Service.</t>
  </si>
  <si>
    <t>cents per hour additional at the beginning of the 25th year of Service.</t>
  </si>
  <si>
    <t>Provided that Electronic Technicians on standby shall receive eight (8) hours pay at one</t>
  </si>
  <si>
    <t>and one-half (1 1/2) times their hourly rate for Monday through Sunday.  Time actually worked</t>
  </si>
  <si>
    <t>while on standby shall be over and above the standby pay and paid at the prevailing rate.</t>
  </si>
  <si>
    <t>In the event of a Monday Holiday the Technician on standby the previous week will be</t>
  </si>
  <si>
    <t>on standby Monday through the Monday holiday and be paid an additional two (2)</t>
  </si>
  <si>
    <t>hours of one and one-half times their hourly rate.</t>
  </si>
  <si>
    <t>In the event of a midweek holiday or holidays the on call Technician shall be paid an additional</t>
  </si>
  <si>
    <t>hour of one and one-half times their hourly rate for each holiday.</t>
  </si>
  <si>
    <t>Provided that a $1.00 per hour shift differential be paid for shifts which start between the</t>
  </si>
  <si>
    <t>hours of 12:00 p.m. and 6:00 a.m.</t>
  </si>
  <si>
    <t>Effective Date</t>
  </si>
  <si>
    <t>Classification Title</t>
  </si>
  <si>
    <t>4-Month</t>
  </si>
  <si>
    <t xml:space="preserve"> 1st </t>
  </si>
  <si>
    <r>
      <t>2</t>
    </r>
    <r>
      <rPr>
        <b/>
        <vertAlign val="superscript"/>
        <sz val="10"/>
        <color indexed="8"/>
        <rFont val="Times New Roman"/>
        <family val="1"/>
      </rPr>
      <t>nd</t>
    </r>
    <r>
      <rPr>
        <b/>
        <sz val="10"/>
        <color indexed="8"/>
        <rFont val="Times New Roman"/>
        <family val="1"/>
      </rPr>
      <t xml:space="preserve"> Step</t>
    </r>
  </si>
  <si>
    <r>
      <t>3</t>
    </r>
    <r>
      <rPr>
        <b/>
        <vertAlign val="superscript"/>
        <sz val="10"/>
        <color indexed="8"/>
        <rFont val="Times New Roman"/>
        <family val="1"/>
      </rPr>
      <t>rd</t>
    </r>
  </si>
  <si>
    <r>
      <t>4</t>
    </r>
    <r>
      <rPr>
        <b/>
        <vertAlign val="superscript"/>
        <sz val="10"/>
        <color indexed="8"/>
        <rFont val="Times New Roman"/>
        <family val="1"/>
      </rPr>
      <t>th</t>
    </r>
  </si>
  <si>
    <t>Step</t>
  </si>
  <si>
    <t>Telecom Network Technician</t>
  </si>
  <si>
    <t xml:space="preserve">  Effective December 31, 2008 </t>
  </si>
  <si>
    <t>(Elimnate the 4-month step)</t>
  </si>
  <si>
    <t>Electronic Technician</t>
  </si>
  <si>
    <t xml:space="preserve">  Effective January 1, 2009 the previous schedule continues. </t>
  </si>
  <si>
    <t xml:space="preserve">  Effective at the beginning of the pay period which includes March 1, 2009:  </t>
  </si>
  <si>
    <t>Longevity</t>
  </si>
  <si>
    <t>On Call Pay (new language)</t>
  </si>
  <si>
    <t>Shift Differential</t>
  </si>
  <si>
    <t>Provided that a $1.00 per hour shift differential be paid for shifts which start between the hours of 12:00 p.m. and 6:00 a.m.</t>
  </si>
  <si>
    <t xml:space="preserve">  Effective January 1, 2010 the previous schedule continues. </t>
  </si>
  <si>
    <t xml:space="preserve">  Effective at the beginning of the pay period which includes March 1, 2010:  </t>
  </si>
  <si>
    <t>On Call Pay</t>
  </si>
  <si>
    <t xml:space="preserve">  Effective January 1, 2011 </t>
  </si>
  <si>
    <t>Step[ progression is not allowed.</t>
  </si>
  <si>
    <t xml:space="preserve">  Effective January 1, 2012 </t>
  </si>
  <si>
    <t>Step Progression is allowed</t>
  </si>
  <si>
    <t xml:space="preserve">  Effective at the start of the pay period following January 1, 2013:</t>
  </si>
  <si>
    <t>Provided that a $1.79 per hour shift differential be paid for shifts which start between the hours of 12:00 p.m. and 6:00 a.m.</t>
  </si>
  <si>
    <t xml:space="preserve">Effective May 5, 2013, the job titles Pipefitter Instrumentation and Foreman Pipefitter Instrumentation are </t>
  </si>
  <si>
    <t xml:space="preserve">accreted into the Electrical Technicians unit, as follows: </t>
  </si>
  <si>
    <t xml:space="preserve">NOTE FOR WAGE DETERMINATION for Pipefitter/Instrumentation (CET): </t>
  </si>
  <si>
    <t>Effective May 1, 2012 The following wage rate was negotiated for this classification in the Building Trades unit: $36.52 per hour</t>
  </si>
  <si>
    <t>*THIS IS A May 2012 - April 2013 negotiated rate and should not increase until the CET group increases after that date</t>
  </si>
  <si>
    <t>STEP 1</t>
  </si>
  <si>
    <t>07770C</t>
  </si>
  <si>
    <t>Pipefitter/Instrumentation</t>
  </si>
  <si>
    <t xml:space="preserve">  Effective at the start of the pay period following January 1, 2014:</t>
  </si>
  <si>
    <t xml:space="preserve">  Effective at the start of the pay period following January 1, 2015:</t>
  </si>
  <si>
    <t xml:space="preserve">  Effective August 10, 2014:</t>
  </si>
  <si>
    <t>5th</t>
  </si>
  <si>
    <t>6th</t>
  </si>
  <si>
    <t xml:space="preserve">  Effective at the start of the first full pay period following April 1, 2016:</t>
  </si>
  <si>
    <t xml:space="preserve">Provided that the following On Call pay shall be paid when "off duty" employees are assigned* by the employer to be available </t>
  </si>
  <si>
    <t>and able to respond to inquiries by teleophone and/or, if necessary, return to duty, as follows:</t>
  </si>
  <si>
    <t>per day for each weekday assigned "on call"</t>
  </si>
  <si>
    <t>per day for each weekend day assigned "on call"</t>
  </si>
  <si>
    <t xml:space="preserve">*"Assigned" means the employer will make clear advance notice to the employee that he/she will be "on call". </t>
  </si>
  <si>
    <t xml:space="preserve">More information about "On Call" status is available in the Agreement. </t>
  </si>
  <si>
    <t>`</t>
  </si>
  <si>
    <t xml:space="preserve">Provided that a </t>
  </si>
  <si>
    <t>per hour shift differential be paid for shifts which start between the hours of 12:00 p.m. and 6:00 a.m.</t>
  </si>
  <si>
    <t xml:space="preserve">  Effective at the start of the first full pay period following December 31, 2016:</t>
  </si>
  <si>
    <t xml:space="preserve">  Effective at the start of the first full pay period following April 1, 2017:</t>
  </si>
  <si>
    <t xml:space="preserve">  Effective at the start of the first full pay period following December 31, 2017:</t>
  </si>
  <si>
    <t xml:space="preserve">  Effective at the start of the first full pay period following April 1, 2018:</t>
  </si>
  <si>
    <t xml:space="preserve">  Effective February 4, 2019:</t>
  </si>
  <si>
    <t>Job Code</t>
  </si>
  <si>
    <t>Classification</t>
  </si>
  <si>
    <t>Pts</t>
  </si>
  <si>
    <t>Grade</t>
  </si>
  <si>
    <t>Classification
Grade</t>
  </si>
  <si>
    <t>Pay
Type</t>
  </si>
  <si>
    <t>Step 1</t>
  </si>
  <si>
    <t>Step 2</t>
  </si>
  <si>
    <t>Step 3</t>
  </si>
  <si>
    <t>Step 4</t>
  </si>
  <si>
    <t>02</t>
  </si>
  <si>
    <t>Set ID</t>
  </si>
  <si>
    <t>Salary Administration Plan</t>
  </si>
  <si>
    <t>Salary Grade</t>
  </si>
  <si>
    <t>Minimum Pay Rate-Hourly</t>
  </si>
  <si>
    <t>Maximum Pay Rate-Hourly</t>
  </si>
  <si>
    <t>Comp Rate Code</t>
  </si>
  <si>
    <t>Compensation Frequency</t>
  </si>
  <si>
    <t>Compensation Rate</t>
  </si>
  <si>
    <t>MPLMN</t>
  </si>
  <si>
    <t>CET</t>
  </si>
  <si>
    <t>NAHRLY</t>
  </si>
  <si>
    <t xml:space="preserve">  Effective January 1, 2020:</t>
  </si>
  <si>
    <t>52986C</t>
  </si>
  <si>
    <t>Mobile Communications Equpment Technician</t>
  </si>
  <si>
    <t xml:space="preserve">  Effective January 1, 2021:</t>
  </si>
  <si>
    <t>Mobile Communications Equipment Technician</t>
  </si>
  <si>
    <t>Year</t>
  </si>
  <si>
    <t>Amount</t>
  </si>
  <si>
    <t>10th</t>
  </si>
  <si>
    <t>15th</t>
  </si>
  <si>
    <t>20th</t>
  </si>
  <si>
    <t>25th</t>
  </si>
  <si>
    <t>CETCDY</t>
  </si>
  <si>
    <t>TL-On call by day Weekday-CET</t>
  </si>
  <si>
    <t>CETCWE</t>
  </si>
  <si>
    <t>TL-On call by day Weekend-CET</t>
  </si>
  <si>
    <t>CETEVE</t>
  </si>
  <si>
    <t>TL-Shift Premium-CET</t>
  </si>
  <si>
    <t>City of Minneapolis</t>
  </si>
  <si>
    <t>IncrPerc2022</t>
  </si>
  <si>
    <t xml:space="preserve">Effective January 1, 2022 </t>
  </si>
  <si>
    <t>Rates2021</t>
  </si>
  <si>
    <t>Last Updated December 15, 2023</t>
  </si>
  <si>
    <t>Compensation</t>
  </si>
  <si>
    <t>HRIS/Payroll</t>
  </si>
  <si>
    <t>Class
Grade</t>
  </si>
  <si>
    <t>Salary
Grade</t>
  </si>
  <si>
    <t>Total
Points</t>
  </si>
  <si>
    <t>Update</t>
  </si>
  <si>
    <t>Code</t>
  </si>
  <si>
    <t>Title</t>
  </si>
  <si>
    <t>Sal Grade</t>
  </si>
  <si>
    <t>Y</t>
  </si>
  <si>
    <t>per day for each weekend day or holiday assigned "on call"</t>
  </si>
  <si>
    <t>FCC Certification</t>
  </si>
  <si>
    <t>CETMTC</t>
  </si>
  <si>
    <t>Moblie Comm Tech Certs</t>
  </si>
  <si>
    <t xml:space="preserve">or National Association of Business Education Radio certification (NABER) or Personal Communication Industry Association certificate (PCIA) </t>
  </si>
  <si>
    <t>or Association of Public Safety Communication Officials (APCO) Radio Technician certification</t>
  </si>
  <si>
    <t>Last updated 12/10/2024</t>
  </si>
  <si>
    <t>Page 1 of 1</t>
  </si>
  <si>
    <t>IncrPerc2023</t>
  </si>
  <si>
    <t>Effective January 1, 2023</t>
  </si>
  <si>
    <t>Rates2022</t>
  </si>
  <si>
    <t>IncrPerc2024</t>
  </si>
  <si>
    <t>Effective January 1, 2024</t>
  </si>
  <si>
    <t>Rates2023</t>
  </si>
  <si>
    <t>IncrPerc2025</t>
  </si>
  <si>
    <t>Effective January 1, 2025</t>
  </si>
  <si>
    <t>Rates2024</t>
  </si>
  <si>
    <t>unknown</t>
  </si>
  <si>
    <t>Pam Nelms</t>
  </si>
  <si>
    <t>Effective Februray 4, 2019: Add $0.07 per hour to all wages; all wages, longevity pay, and shift differentials increase 1.75%. Step progression is allowed.  Remove safety shoe reimbursement.</t>
  </si>
  <si>
    <t>Effective January 1, 2020: all wages, longevity pay, and shift differentials increase 1.75%. Step progression is allowed.</t>
  </si>
  <si>
    <t>Effective January 1, 2021: all wages, longevity pay, and shift differentials increase 1.75%. Step progression is allowed.</t>
  </si>
  <si>
    <t>Brenda</t>
  </si>
  <si>
    <t>Added Process Logic Controller Tech and hid it pending union approval</t>
  </si>
  <si>
    <t>Added Grade and reformatted titles</t>
  </si>
  <si>
    <t>Completed audit of 2/4/19 rates compared to PeopleSoft rates</t>
  </si>
  <si>
    <t>Removed Process Logic Controller Tech - being placed in AFSCME instead</t>
  </si>
  <si>
    <t>Added Mobile Communications Equipment Tech</t>
  </si>
  <si>
    <t>z</t>
  </si>
  <si>
    <t>Effective January 1, 2026</t>
  </si>
  <si>
    <t>Last updated 1.13.2026</t>
  </si>
  <si>
    <t>Rates2025</t>
  </si>
  <si>
    <t>Rates2026</t>
  </si>
  <si>
    <t>Effective January 1, 2027</t>
  </si>
  <si>
    <t>Effective January 1, 2028</t>
  </si>
  <si>
    <t>Rates2027</t>
  </si>
  <si>
    <t>IncrPerc2026</t>
  </si>
  <si>
    <t>IncrPerc2027</t>
  </si>
  <si>
    <t>IncrPerc2028</t>
  </si>
  <si>
    <t>ok</t>
  </si>
  <si>
    <t xml:space="preserve"> Such minimum pay guarantee shall not apply when the required work is immediately adjacent to the employees’ scheduled work shift.</t>
  </si>
  <si>
    <r>
      <rPr>
        <b/>
        <sz val="11"/>
        <color theme="1"/>
        <rFont val="Calibri"/>
        <family val="2"/>
        <scheme val="minor"/>
      </rPr>
      <t>Minimum Reporting Pay:</t>
    </r>
    <r>
      <rPr>
        <sz val="11"/>
        <color theme="1"/>
        <rFont val="Calibri"/>
        <family val="2"/>
        <scheme val="minor"/>
      </rPr>
      <t xml:space="preserve"> Employees who are required to report to work outside of their regular scheduled shift shall be paid a minimum of four (4) hours at their overtime rate.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</si>
</sst>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164" formatCode="0.000"/>
    <numFmt numFmtId="165" formatCode="&quot;$&quot;#,##0.000"/>
    <numFmt numFmtId="166" formatCode="0.0%"/>
    <numFmt numFmtId="167" formatCode="&quot;$&quot;#,##0.00"/>
  </numFmts>
  <fonts count="32">
    <font>
      <sz val="10"/>
      <name val="Arial"/>
    </font>
    <font>
      <sz val="11"/>
      <color theme="1"/>
      <name val="Calibri"/>
      <family val="2"/>
      <scheme val="minor"/>
    </font>
    <font>
      <sz val="11"/>
      <color theme="1"/>
      <name val="Calibri"/>
      <family val="2"/>
      <scheme val="minor"/>
    </font>
    <font>
      <sz val="10"/>
      <name val="MS Sans Serif"/>
      <family val="2"/>
    </font>
    <font>
      <sz val="10"/>
      <color indexed="23"/>
      <name val="Arial"/>
      <family val="2"/>
    </font>
    <font>
      <sz val="10"/>
      <name val="Times New Roman"/>
      <family val="1"/>
    </font>
    <font>
      <b/>
      <sz val="8"/>
      <name val="Helv"/>
    </font>
    <font>
      <b/>
      <sz val="6"/>
      <name val="Helv"/>
    </font>
    <font>
      <sz val="9"/>
      <name val="Helv"/>
    </font>
    <font>
      <u/>
      <sz val="9"/>
      <name val="Helv"/>
    </font>
    <font>
      <b/>
      <sz val="9"/>
      <name val="Helv"/>
    </font>
    <font>
      <b/>
      <sz val="10"/>
      <name val="Times New Roman"/>
      <family val="1"/>
    </font>
    <font>
      <b/>
      <sz val="10"/>
      <color indexed="8"/>
      <name val="Times New Roman"/>
      <family val="1"/>
    </font>
    <font>
      <b/>
      <vertAlign val="superscript"/>
      <sz val="10"/>
      <color indexed="8"/>
      <name val="Times New Roman"/>
      <family val="1"/>
    </font>
    <font>
      <b/>
      <sz val="8"/>
      <color indexed="81"/>
      <name val="Tahoma"/>
      <family val="2"/>
    </font>
    <font>
      <sz val="8"/>
      <color indexed="81"/>
      <name val="Tahoma"/>
      <family val="2"/>
    </font>
    <font>
      <sz val="10"/>
      <name val="Arial"/>
      <family val="2"/>
    </font>
    <font>
      <b/>
      <sz val="10"/>
      <name val="Arial"/>
      <family val="2"/>
    </font>
    <font>
      <sz val="10"/>
      <name val="Arial Unicode MS"/>
      <family val="2"/>
    </font>
    <font>
      <sz val="8"/>
      <name val="Arial"/>
      <family val="2"/>
    </font>
    <font>
      <sz val="11"/>
      <color indexed="8"/>
      <name val="Calibri"/>
      <family val="2"/>
      <scheme val="minor"/>
    </font>
    <font>
      <sz val="11"/>
      <color theme="1"/>
      <name val="Calibri"/>
      <family val="2"/>
      <scheme val="minor"/>
    </font>
    <font>
      <sz val="10"/>
      <name val="Calibri"/>
      <family val="2"/>
      <scheme val="minor"/>
    </font>
    <font>
      <b/>
      <sz val="10"/>
      <name val="Calibri"/>
      <family val="2"/>
      <scheme val="minor"/>
    </font>
    <font>
      <u/>
      <sz val="10"/>
      <name val="Calibri"/>
      <family val="2"/>
      <scheme val="minor"/>
    </font>
    <font>
      <b/>
      <sz val="11"/>
      <name val="Calibri"/>
      <family val="2"/>
      <scheme val="minor"/>
    </font>
    <font>
      <sz val="11"/>
      <name val="Calibri"/>
      <family val="2"/>
      <scheme val="minor"/>
    </font>
    <font>
      <i/>
      <sz val="11"/>
      <name val="Calibri"/>
      <family val="2"/>
      <scheme val="minor"/>
    </font>
    <font>
      <sz val="11"/>
      <name val="Calibri"/>
      <family val="2"/>
    </font>
    <font>
      <sz val="10"/>
      <name val="Arial"/>
      <family val="2"/>
    </font>
    <font>
      <sz val="11"/>
      <color rgb="FFFF0000"/>
      <name val="Calibri"/>
      <family val="2"/>
      <scheme val="minor"/>
    </font>
    <font>
      <b/>
      <sz val="11"/>
      <color theme="1"/>
      <name val="Calibri"/>
      <family val="2"/>
      <scheme val="minor"/>
    </font>
  </fonts>
  <fills count="7">
    <fill>
      <patternFill patternType="none"/>
    </fill>
    <fill>
      <patternFill patternType="gray125"/>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5">
    <border>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style="medium">
        <color rgb="FFFF0000"/>
      </right>
      <top style="medium">
        <color rgb="FFFF0000"/>
      </top>
      <bottom/>
      <diagonal/>
    </border>
    <border>
      <left/>
      <right style="medium">
        <color rgb="FFFF0000"/>
      </right>
      <top/>
      <bottom/>
      <diagonal/>
    </border>
  </borders>
  <cellStyleXfs count="8">
    <xf numFmtId="0" fontId="0" fillId="0" borderId="0"/>
    <xf numFmtId="0" fontId="16" fillId="0" borderId="0"/>
    <xf numFmtId="0" fontId="20" fillId="0" borderId="0"/>
    <xf numFmtId="0" fontId="21" fillId="0" borderId="0"/>
    <xf numFmtId="0" fontId="21" fillId="0" borderId="0"/>
    <xf numFmtId="0" fontId="18" fillId="0" borderId="0"/>
    <xf numFmtId="0" fontId="3" fillId="0" borderId="0" applyNumberFormat="0" applyFont="0" applyFill="0" applyBorder="0" applyAlignment="0" applyProtection="0">
      <alignment horizontal="left"/>
    </xf>
    <xf numFmtId="9" fontId="29" fillId="0" borderId="0" applyFont="0" applyFill="0" applyBorder="0" applyAlignment="0" applyProtection="0"/>
  </cellStyleXfs>
  <cellXfs count="174">
    <xf numFmtId="0" fontId="0" fillId="0" borderId="0" xfId="0"/>
    <xf numFmtId="0" fontId="4" fillId="0" borderId="0" xfId="0" applyFont="1" applyFill="1"/>
    <xf numFmtId="0" fontId="0" fillId="0" borderId="0" xfId="0" applyFill="1"/>
    <xf numFmtId="0" fontId="0" fillId="0" borderId="0" xfId="0" applyFill="1" applyAlignment="1">
      <alignment horizontal="center"/>
    </xf>
    <xf numFmtId="0" fontId="0" fillId="0" borderId="0" xfId="0" applyFill="1" applyAlignment="1"/>
    <xf numFmtId="0" fontId="5" fillId="0" borderId="0" xfId="0" applyFont="1" applyBorder="1" applyAlignment="1">
      <alignment vertical="top" wrapText="1"/>
    </xf>
    <xf numFmtId="0" fontId="6" fillId="0" borderId="0" xfId="0" applyFont="1" applyFill="1" applyAlignment="1" applyProtection="1">
      <alignment horizontal="left"/>
    </xf>
    <xf numFmtId="0" fontId="6" fillId="0" borderId="0" xfId="0" applyFont="1" applyFill="1"/>
    <xf numFmtId="0" fontId="6" fillId="0" borderId="0" xfId="0" applyFont="1" applyFill="1" applyAlignment="1">
      <alignment horizontal="center"/>
    </xf>
    <xf numFmtId="0" fontId="6" fillId="0" borderId="0" xfId="0" applyFont="1" applyFill="1" applyAlignment="1"/>
    <xf numFmtId="0" fontId="6" fillId="0" borderId="0" xfId="0" applyFont="1" applyFill="1" applyAlignment="1" applyProtection="1">
      <alignment horizontal="center"/>
    </xf>
    <xf numFmtId="0" fontId="7" fillId="0" borderId="1" xfId="0" applyFont="1" applyFill="1" applyBorder="1" applyAlignment="1" applyProtection="1">
      <alignment horizontal="center"/>
    </xf>
    <xf numFmtId="0" fontId="6" fillId="0" borderId="1" xfId="0" applyFont="1" applyFill="1" applyBorder="1" applyAlignment="1" applyProtection="1">
      <alignment horizontal="center"/>
    </xf>
    <xf numFmtId="0" fontId="6" fillId="0" borderId="1" xfId="0" applyFont="1" applyFill="1" applyBorder="1" applyAlignment="1" applyProtection="1">
      <alignment horizontal="left"/>
    </xf>
    <xf numFmtId="0" fontId="8" fillId="0" borderId="0" xfId="0" applyFont="1" applyFill="1" applyAlignment="1" applyProtection="1">
      <alignment horizontal="center"/>
    </xf>
    <xf numFmtId="0" fontId="8" fillId="0" borderId="0" xfId="0" applyFont="1" applyFill="1" applyAlignment="1" applyProtection="1">
      <alignment horizontal="left"/>
    </xf>
    <xf numFmtId="2" fontId="8" fillId="0" borderId="0" xfId="0" applyNumberFormat="1" applyFont="1" applyFill="1" applyAlignment="1" applyProtection="1">
      <alignment horizontal="center"/>
    </xf>
    <xf numFmtId="0" fontId="10" fillId="0" borderId="0" xfId="0" applyFont="1" applyFill="1" applyAlignment="1" applyProtection="1">
      <alignment horizontal="left"/>
    </xf>
    <xf numFmtId="164" fontId="8" fillId="0" borderId="0" xfId="0" applyNumberFormat="1" applyFont="1" applyFill="1" applyAlignment="1" applyProtection="1">
      <alignment horizontal="right"/>
    </xf>
    <xf numFmtId="0" fontId="0" fillId="0" borderId="1" xfId="0" applyFill="1" applyBorder="1"/>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12" fillId="0" borderId="5" xfId="0" applyFont="1" applyBorder="1" applyAlignment="1">
      <alignment horizontal="center" vertical="top" wrapText="1"/>
    </xf>
    <xf numFmtId="14" fontId="5" fillId="0" borderId="5" xfId="0" applyNumberFormat="1" applyFont="1" applyBorder="1" applyAlignment="1">
      <alignment horizontal="center" vertical="top" wrapText="1"/>
    </xf>
    <xf numFmtId="0" fontId="5" fillId="0" borderId="4" xfId="0" applyFont="1" applyBorder="1" applyAlignment="1">
      <alignment vertical="top" wrapText="1"/>
    </xf>
    <xf numFmtId="0" fontId="8" fillId="0" borderId="4" xfId="0" applyFont="1" applyBorder="1" applyAlignment="1">
      <alignment horizontal="center" wrapText="1"/>
    </xf>
    <xf numFmtId="0" fontId="0" fillId="0" borderId="0" xfId="0" applyFill="1" applyProtection="1">
      <protection hidden="1"/>
    </xf>
    <xf numFmtId="0" fontId="0" fillId="0" borderId="0" xfId="0" applyFill="1" applyBorder="1" applyProtection="1">
      <protection hidden="1"/>
    </xf>
    <xf numFmtId="0" fontId="6" fillId="0" borderId="0" xfId="0" applyFont="1" applyFill="1" applyAlignment="1" applyProtection="1">
      <alignment horizontal="left"/>
      <protection hidden="1"/>
    </xf>
    <xf numFmtId="0" fontId="6" fillId="0" borderId="0" xfId="0" applyFont="1" applyFill="1" applyProtection="1">
      <protection hidden="1"/>
    </xf>
    <xf numFmtId="0" fontId="6" fillId="0" borderId="0" xfId="0" applyFont="1" applyFill="1" applyAlignment="1" applyProtection="1">
      <alignment horizontal="center"/>
      <protection hidden="1"/>
    </xf>
    <xf numFmtId="0" fontId="6" fillId="0" borderId="0" xfId="0" applyFont="1" applyFill="1" applyAlignment="1" applyProtection="1">
      <protection hidden="1"/>
    </xf>
    <xf numFmtId="0" fontId="6" fillId="0" borderId="0" xfId="0" applyFont="1" applyFill="1" applyBorder="1" applyAlignment="1" applyProtection="1">
      <alignment horizontal="center"/>
      <protection hidden="1"/>
    </xf>
    <xf numFmtId="0" fontId="7" fillId="0" borderId="1" xfId="0" applyFont="1" applyFill="1" applyBorder="1" applyAlignment="1" applyProtection="1">
      <alignment horizontal="center"/>
      <protection hidden="1"/>
    </xf>
    <xf numFmtId="0" fontId="6" fillId="0" borderId="1" xfId="0" applyFont="1" applyFill="1" applyBorder="1" applyAlignment="1" applyProtection="1">
      <alignment horizontal="center"/>
      <protection hidden="1"/>
    </xf>
    <xf numFmtId="0" fontId="6" fillId="0" borderId="1" xfId="0" applyFont="1" applyFill="1" applyBorder="1" applyAlignment="1" applyProtection="1">
      <alignment horizontal="left"/>
      <protection hidden="1"/>
    </xf>
    <xf numFmtId="0" fontId="8" fillId="0" borderId="0" xfId="0" applyFont="1" applyFill="1" applyAlignment="1" applyProtection="1">
      <alignment horizontal="center"/>
      <protection hidden="1"/>
    </xf>
    <xf numFmtId="0" fontId="8" fillId="0" borderId="0" xfId="0" applyFont="1" applyFill="1" applyAlignment="1" applyProtection="1">
      <alignment horizontal="left"/>
      <protection hidden="1"/>
    </xf>
    <xf numFmtId="2" fontId="8" fillId="0" borderId="0" xfId="0" applyNumberFormat="1" applyFont="1" applyFill="1" applyAlignment="1" applyProtection="1">
      <alignment horizontal="center"/>
      <protection hidden="1"/>
    </xf>
    <xf numFmtId="0" fontId="5" fillId="0" borderId="0" xfId="0" applyFont="1" applyBorder="1" applyAlignment="1" applyProtection="1">
      <alignment vertical="top" wrapText="1"/>
      <protection hidden="1"/>
    </xf>
    <xf numFmtId="0" fontId="10" fillId="0" borderId="0" xfId="0" applyFont="1" applyFill="1" applyAlignment="1" applyProtection="1">
      <alignment horizontal="left"/>
      <protection hidden="1"/>
    </xf>
    <xf numFmtId="164" fontId="8" fillId="0" borderId="0" xfId="0" applyNumberFormat="1" applyFont="1" applyFill="1" applyAlignment="1" applyProtection="1">
      <alignment horizontal="right"/>
      <protection hidden="1"/>
    </xf>
    <xf numFmtId="0" fontId="0" fillId="0" borderId="1" xfId="0" applyFill="1" applyBorder="1" applyProtection="1">
      <protection hidden="1"/>
    </xf>
    <xf numFmtId="0" fontId="8" fillId="0" borderId="0" xfId="0" applyFont="1" applyFill="1" applyBorder="1" applyAlignment="1" applyProtection="1">
      <alignment horizontal="left"/>
      <protection hidden="1"/>
    </xf>
    <xf numFmtId="164" fontId="8" fillId="0" borderId="0" xfId="0" applyNumberFormat="1" applyFont="1" applyFill="1" applyBorder="1" applyAlignment="1" applyProtection="1">
      <alignment horizontal="right"/>
      <protection hidden="1"/>
    </xf>
    <xf numFmtId="0" fontId="16" fillId="0"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Protection="1">
      <protection hidden="1"/>
    </xf>
    <xf numFmtId="0" fontId="6" fillId="2" borderId="0" xfId="0" applyFont="1" applyFill="1" applyAlignment="1" applyProtection="1">
      <alignment horizontal="center"/>
      <protection hidden="1"/>
    </xf>
    <xf numFmtId="0" fontId="6" fillId="2" borderId="0" xfId="0" applyFont="1" applyFill="1" applyAlignment="1" applyProtection="1">
      <protection hidden="1"/>
    </xf>
    <xf numFmtId="0" fontId="6" fillId="3" borderId="0" xfId="0" applyFont="1" applyFill="1" applyAlignment="1" applyProtection="1">
      <alignment horizontal="left"/>
      <protection hidden="1"/>
    </xf>
    <xf numFmtId="0" fontId="6" fillId="3" borderId="0" xfId="0" applyFont="1" applyFill="1" applyProtection="1">
      <protection hidden="1"/>
    </xf>
    <xf numFmtId="0" fontId="6" fillId="3" borderId="0" xfId="0" applyFont="1" applyFill="1" applyAlignment="1" applyProtection="1">
      <alignment horizontal="center"/>
      <protection hidden="1"/>
    </xf>
    <xf numFmtId="0" fontId="6" fillId="3" borderId="0" xfId="0" applyFont="1" applyFill="1" applyAlignment="1" applyProtection="1">
      <protection hidden="1"/>
    </xf>
    <xf numFmtId="0" fontId="0" fillId="0" borderId="0" xfId="0" applyFill="1" applyAlignment="1" applyProtection="1">
      <alignment horizontal="center"/>
      <protection hidden="1"/>
    </xf>
    <xf numFmtId="0" fontId="0" fillId="0" borderId="0" xfId="0" applyFill="1" applyBorder="1" applyAlignment="1" applyProtection="1">
      <alignment horizontal="center"/>
      <protection hidden="1"/>
    </xf>
    <xf numFmtId="0" fontId="17" fillId="0" borderId="0" xfId="0" applyFont="1" applyFill="1" applyProtection="1">
      <protection hidden="1"/>
    </xf>
    <xf numFmtId="0" fontId="17" fillId="0" borderId="0" xfId="0" applyFont="1" applyFill="1" applyBorder="1" applyProtection="1">
      <protection hidden="1"/>
    </xf>
    <xf numFmtId="0" fontId="6" fillId="0" borderId="7" xfId="0" applyFont="1" applyFill="1" applyBorder="1" applyAlignment="1" applyProtection="1">
      <alignment horizontal="left"/>
      <protection hidden="1"/>
    </xf>
    <xf numFmtId="0" fontId="0" fillId="0" borderId="8" xfId="0" applyFill="1" applyBorder="1" applyAlignment="1" applyProtection="1">
      <alignment horizontal="center"/>
      <protection hidden="1"/>
    </xf>
    <xf numFmtId="0" fontId="0" fillId="0" borderId="9" xfId="0" applyFill="1" applyBorder="1" applyAlignment="1" applyProtection="1">
      <alignment horizontal="center"/>
      <protection hidden="1"/>
    </xf>
    <xf numFmtId="0" fontId="16" fillId="0" borderId="0" xfId="0" applyFont="1" applyFill="1" applyBorder="1" applyAlignment="1" applyProtection="1">
      <alignment horizontal="center"/>
      <protection hidden="1"/>
    </xf>
    <xf numFmtId="0" fontId="0" fillId="0" borderId="10" xfId="0" applyFill="1" applyBorder="1" applyAlignment="1" applyProtection="1">
      <alignment horizontal="center"/>
      <protection hidden="1"/>
    </xf>
    <xf numFmtId="0" fontId="0" fillId="0" borderId="11" xfId="0" applyFill="1" applyBorder="1" applyAlignment="1" applyProtection="1">
      <alignment horizontal="center"/>
      <protection hidden="1"/>
    </xf>
    <xf numFmtId="0" fontId="0" fillId="0" borderId="12" xfId="0" applyFill="1" applyBorder="1" applyAlignment="1" applyProtection="1">
      <alignment horizontal="center"/>
      <protection hidden="1"/>
    </xf>
    <xf numFmtId="0" fontId="16" fillId="0" borderId="8" xfId="0" applyFont="1" applyFill="1" applyBorder="1" applyAlignment="1" applyProtection="1">
      <alignment horizontal="center"/>
      <protection hidden="1"/>
    </xf>
    <xf numFmtId="0" fontId="0" fillId="0" borderId="13" xfId="0" applyFill="1" applyBorder="1" applyProtection="1">
      <protection hidden="1"/>
    </xf>
    <xf numFmtId="0" fontId="0" fillId="0" borderId="14" xfId="0" applyFill="1" applyBorder="1" applyProtection="1">
      <protection hidden="1"/>
    </xf>
    <xf numFmtId="0" fontId="22" fillId="0" borderId="0" xfId="0" applyFont="1" applyFill="1" applyProtection="1">
      <protection hidden="1"/>
    </xf>
    <xf numFmtId="0" fontId="22" fillId="0" borderId="0" xfId="0" applyFont="1" applyFill="1" applyBorder="1" applyProtection="1">
      <protection hidden="1"/>
    </xf>
    <xf numFmtId="0" fontId="23" fillId="0" borderId="0" xfId="0" applyFont="1" applyFill="1" applyAlignment="1" applyProtection="1">
      <alignment horizontal="left"/>
      <protection hidden="1"/>
    </xf>
    <xf numFmtId="0" fontId="23" fillId="0" borderId="0" xfId="0" applyFont="1" applyFill="1" applyProtection="1">
      <protection hidden="1"/>
    </xf>
    <xf numFmtId="0" fontId="23" fillId="0" borderId="0" xfId="0" applyFont="1" applyFill="1" applyAlignment="1" applyProtection="1">
      <alignment horizontal="center"/>
      <protection hidden="1"/>
    </xf>
    <xf numFmtId="0" fontId="23" fillId="0" borderId="0" xfId="0" applyFont="1" applyFill="1" applyAlignment="1" applyProtection="1">
      <protection hidden="1"/>
    </xf>
    <xf numFmtId="0" fontId="23" fillId="0" borderId="1" xfId="0" applyFont="1" applyFill="1" applyBorder="1" applyAlignment="1" applyProtection="1">
      <alignment horizontal="center"/>
      <protection hidden="1"/>
    </xf>
    <xf numFmtId="0" fontId="23" fillId="0" borderId="1" xfId="0" applyFont="1" applyFill="1" applyBorder="1" applyAlignment="1" applyProtection="1">
      <alignment horizontal="left"/>
      <protection hidden="1"/>
    </xf>
    <xf numFmtId="0" fontId="22" fillId="0" borderId="0" xfId="0" applyFont="1" applyFill="1" applyAlignment="1" applyProtection="1">
      <alignment horizontal="center"/>
      <protection hidden="1"/>
    </xf>
    <xf numFmtId="0" fontId="22" fillId="0" borderId="0" xfId="0" applyFont="1" applyFill="1" applyAlignment="1" applyProtection="1">
      <alignment horizontal="left"/>
      <protection hidden="1"/>
    </xf>
    <xf numFmtId="2" fontId="22" fillId="0" borderId="0" xfId="0" applyNumberFormat="1" applyFont="1" applyFill="1" applyAlignment="1" applyProtection="1">
      <alignment horizontal="center"/>
      <protection hidden="1"/>
    </xf>
    <xf numFmtId="8" fontId="22" fillId="0" borderId="0" xfId="0" applyNumberFormat="1" applyFont="1" applyFill="1" applyAlignment="1" applyProtection="1">
      <alignment horizontal="right"/>
      <protection hidden="1"/>
    </xf>
    <xf numFmtId="165" fontId="22" fillId="0" borderId="0" xfId="0" applyNumberFormat="1" applyFont="1" applyFill="1" applyBorder="1" applyProtection="1">
      <protection hidden="1"/>
    </xf>
    <xf numFmtId="164" fontId="22" fillId="0" borderId="0" xfId="0" applyNumberFormat="1" applyFont="1" applyFill="1" applyAlignment="1" applyProtection="1">
      <alignment horizontal="center"/>
      <protection hidden="1"/>
    </xf>
    <xf numFmtId="165" fontId="22" fillId="0" borderId="0" xfId="0" applyNumberFormat="1" applyFont="1" applyFill="1" applyBorder="1" applyAlignment="1" applyProtection="1">
      <alignment horizontal="center"/>
      <protection hidden="1"/>
    </xf>
    <xf numFmtId="0" fontId="22" fillId="0" borderId="0" xfId="0" applyFont="1" applyFill="1" applyBorder="1" applyAlignment="1" applyProtection="1">
      <alignment vertical="top" wrapText="1"/>
      <protection hidden="1"/>
    </xf>
    <xf numFmtId="0" fontId="16" fillId="0" borderId="0" xfId="0" applyFont="1" applyFill="1" applyBorder="1" applyProtection="1">
      <protection hidden="1"/>
    </xf>
    <xf numFmtId="49" fontId="24" fillId="0" borderId="6" xfId="4" applyNumberFormat="1" applyFont="1" applyFill="1" applyBorder="1" applyAlignment="1">
      <alignment horizontal="left" vertical="top" wrapText="1"/>
    </xf>
    <xf numFmtId="0" fontId="24" fillId="0" borderId="6" xfId="4" applyFont="1" applyFill="1" applyBorder="1" applyAlignment="1">
      <alignment horizontal="left" vertical="top" wrapText="1"/>
    </xf>
    <xf numFmtId="3" fontId="24" fillId="0" borderId="6" xfId="4" applyNumberFormat="1" applyFont="1" applyFill="1" applyBorder="1" applyAlignment="1">
      <alignment horizontal="left" vertical="top" wrapText="1"/>
    </xf>
    <xf numFmtId="14" fontId="0" fillId="0" borderId="0" xfId="0" applyNumberFormat="1"/>
    <xf numFmtId="49" fontId="22" fillId="4" borderId="6" xfId="3" applyNumberFormat="1" applyFont="1" applyFill="1" applyBorder="1" applyAlignment="1">
      <alignment horizontal="left" vertical="top"/>
    </xf>
    <xf numFmtId="0" fontId="0" fillId="0" borderId="0" xfId="0" applyAlignment="1">
      <alignment wrapText="1"/>
    </xf>
    <xf numFmtId="0" fontId="23" fillId="0" borderId="0" xfId="0" applyFont="1" applyFill="1" applyBorder="1" applyAlignment="1" applyProtection="1">
      <alignment horizontal="center"/>
      <protection hidden="1"/>
    </xf>
    <xf numFmtId="0" fontId="23" fillId="0" borderId="1" xfId="0" applyFont="1" applyFill="1" applyBorder="1" applyAlignment="1" applyProtection="1">
      <alignment horizontal="center" wrapText="1"/>
      <protection hidden="1"/>
    </xf>
    <xf numFmtId="49" fontId="22" fillId="0" borderId="0" xfId="0" applyNumberFormat="1" applyFont="1" applyFill="1" applyAlignment="1" applyProtection="1">
      <alignment horizontal="center"/>
      <protection hidden="1"/>
    </xf>
    <xf numFmtId="0" fontId="16" fillId="0" borderId="0" xfId="0" applyFont="1"/>
    <xf numFmtId="0" fontId="0" fillId="0" borderId="0" xfId="0" applyFont="1" applyAlignment="1">
      <alignment wrapText="1"/>
    </xf>
    <xf numFmtId="0" fontId="22" fillId="5" borderId="0" xfId="0" applyFont="1" applyFill="1" applyProtection="1">
      <protection hidden="1"/>
    </xf>
    <xf numFmtId="0" fontId="0" fillId="5" borderId="0" xfId="0" applyFill="1" applyBorder="1" applyProtection="1">
      <protection hidden="1"/>
    </xf>
    <xf numFmtId="0" fontId="23" fillId="5" borderId="0" xfId="0" applyFont="1" applyFill="1" applyAlignment="1" applyProtection="1">
      <alignment horizontal="center"/>
      <protection hidden="1"/>
    </xf>
    <xf numFmtId="0" fontId="6" fillId="5" borderId="0" xfId="0" applyFont="1" applyFill="1" applyBorder="1" applyAlignment="1" applyProtection="1">
      <alignment horizontal="center"/>
      <protection hidden="1"/>
    </xf>
    <xf numFmtId="0" fontId="23" fillId="5" borderId="0" xfId="0" applyFont="1" applyFill="1" applyBorder="1" applyAlignment="1" applyProtection="1">
      <alignment horizontal="center"/>
      <protection hidden="1"/>
    </xf>
    <xf numFmtId="2" fontId="22" fillId="5" borderId="0" xfId="0" applyNumberFormat="1" applyFont="1" applyFill="1" applyAlignment="1" applyProtection="1">
      <alignment horizontal="center"/>
      <protection hidden="1"/>
    </xf>
    <xf numFmtId="0" fontId="22" fillId="5" borderId="0" xfId="0" applyFont="1" applyFill="1" applyBorder="1" applyProtection="1">
      <protection hidden="1"/>
    </xf>
    <xf numFmtId="0" fontId="0" fillId="5" borderId="0" xfId="0" applyFill="1"/>
    <xf numFmtId="0" fontId="0" fillId="5" borderId="0" xfId="0" applyFill="1" applyProtection="1">
      <protection hidden="1"/>
    </xf>
    <xf numFmtId="165" fontId="0" fillId="5" borderId="0" xfId="0" applyNumberFormat="1" applyFill="1" applyBorder="1" applyProtection="1">
      <protection hidden="1"/>
    </xf>
    <xf numFmtId="0" fontId="16" fillId="0" borderId="0" xfId="0" applyFont="1" applyAlignment="1">
      <alignment wrapText="1"/>
    </xf>
    <xf numFmtId="0" fontId="16" fillId="5" borderId="0" xfId="0" applyFont="1" applyFill="1" applyAlignment="1" applyProtection="1">
      <alignment horizontal="center"/>
      <protection hidden="1"/>
    </xf>
    <xf numFmtId="165" fontId="0" fillId="5" borderId="0" xfId="0" applyNumberFormat="1" applyFill="1" applyAlignment="1" applyProtection="1">
      <alignment horizontal="center"/>
      <protection hidden="1"/>
    </xf>
    <xf numFmtId="0" fontId="25" fillId="0" borderId="0" xfId="0" applyFont="1" applyFill="1" applyAlignment="1" applyProtection="1">
      <alignment horizontal="left"/>
      <protection hidden="1"/>
    </xf>
    <xf numFmtId="0" fontId="25" fillId="0" borderId="0" xfId="0" applyFont="1" applyFill="1" applyProtection="1">
      <protection hidden="1"/>
    </xf>
    <xf numFmtId="0" fontId="25" fillId="0" borderId="0" xfId="0" applyFont="1" applyFill="1" applyAlignment="1" applyProtection="1">
      <alignment horizontal="center"/>
      <protection hidden="1"/>
    </xf>
    <xf numFmtId="0" fontId="25" fillId="0" borderId="0" xfId="0" applyFont="1" applyFill="1" applyAlignment="1" applyProtection="1">
      <protection hidden="1"/>
    </xf>
    <xf numFmtId="0" fontId="25" fillId="5" borderId="0" xfId="0" applyFont="1" applyFill="1" applyAlignment="1" applyProtection="1">
      <alignment horizontal="center"/>
      <protection hidden="1"/>
    </xf>
    <xf numFmtId="0" fontId="26" fillId="5" borderId="0" xfId="0" applyFont="1" applyFill="1" applyProtection="1">
      <protection hidden="1"/>
    </xf>
    <xf numFmtId="0" fontId="27" fillId="0" borderId="0" xfId="0" applyFont="1" applyFill="1" applyAlignment="1" applyProtection="1">
      <alignment horizontal="left"/>
      <protection hidden="1"/>
    </xf>
    <xf numFmtId="0" fontId="25" fillId="0" borderId="1" xfId="0" applyFont="1" applyFill="1" applyBorder="1" applyAlignment="1" applyProtection="1">
      <alignment horizontal="center"/>
      <protection hidden="1"/>
    </xf>
    <xf numFmtId="0" fontId="25" fillId="0" borderId="1" xfId="0" applyFont="1" applyFill="1" applyBorder="1" applyAlignment="1" applyProtection="1">
      <alignment horizontal="left"/>
      <protection hidden="1"/>
    </xf>
    <xf numFmtId="0" fontId="25" fillId="0" borderId="1" xfId="0" applyFont="1" applyFill="1" applyBorder="1" applyAlignment="1" applyProtection="1">
      <alignment horizontal="center" wrapText="1"/>
      <protection hidden="1"/>
    </xf>
    <xf numFmtId="0" fontId="25" fillId="0" borderId="0" xfId="0" applyFont="1" applyFill="1" applyBorder="1" applyAlignment="1" applyProtection="1">
      <alignment horizontal="center"/>
      <protection hidden="1"/>
    </xf>
    <xf numFmtId="0" fontId="25" fillId="5" borderId="0" xfId="0" applyFont="1" applyFill="1" applyBorder="1" applyAlignment="1" applyProtection="1">
      <alignment horizontal="center"/>
      <protection hidden="1"/>
    </xf>
    <xf numFmtId="0" fontId="26" fillId="0" borderId="0" xfId="0" applyFont="1" applyFill="1" applyAlignment="1" applyProtection="1">
      <alignment horizontal="center"/>
      <protection hidden="1"/>
    </xf>
    <xf numFmtId="0" fontId="26" fillId="0" borderId="0" xfId="0" applyFont="1" applyFill="1" applyAlignment="1" applyProtection="1">
      <alignment horizontal="left"/>
      <protection hidden="1"/>
    </xf>
    <xf numFmtId="49" fontId="26" fillId="0" borderId="0" xfId="0" applyNumberFormat="1" applyFont="1" applyFill="1" applyAlignment="1" applyProtection="1">
      <alignment horizontal="center"/>
      <protection hidden="1"/>
    </xf>
    <xf numFmtId="2" fontId="26" fillId="0" borderId="0" xfId="0" applyNumberFormat="1" applyFont="1" applyFill="1" applyAlignment="1" applyProtection="1">
      <alignment horizontal="center"/>
      <protection hidden="1"/>
    </xf>
    <xf numFmtId="0" fontId="26" fillId="0" borderId="0" xfId="0" applyFont="1" applyFill="1" applyBorder="1" applyAlignment="1" applyProtection="1">
      <alignment vertical="top" wrapText="1"/>
      <protection hidden="1"/>
    </xf>
    <xf numFmtId="0" fontId="26" fillId="0" borderId="0" xfId="0" applyFont="1" applyFill="1" applyProtection="1">
      <protection hidden="1"/>
    </xf>
    <xf numFmtId="0" fontId="26" fillId="5" borderId="0" xfId="0" applyFont="1" applyFill="1" applyAlignment="1" applyProtection="1">
      <alignment horizontal="center"/>
      <protection hidden="1"/>
    </xf>
    <xf numFmtId="0" fontId="26" fillId="0" borderId="0" xfId="0" applyFont="1" applyFill="1" applyBorder="1" applyProtection="1">
      <protection hidden="1"/>
    </xf>
    <xf numFmtId="0" fontId="26" fillId="5" borderId="0" xfId="0" applyFont="1" applyFill="1" applyBorder="1" applyAlignment="1" applyProtection="1">
      <alignment horizontal="center"/>
      <protection hidden="1"/>
    </xf>
    <xf numFmtId="0" fontId="26" fillId="5" borderId="0" xfId="0" applyFont="1" applyFill="1" applyBorder="1" applyProtection="1">
      <protection hidden="1"/>
    </xf>
    <xf numFmtId="165" fontId="26" fillId="0" borderId="0" xfId="0" applyNumberFormat="1" applyFont="1" applyFill="1" applyBorder="1" applyAlignment="1" applyProtection="1">
      <alignment horizontal="center"/>
      <protection hidden="1"/>
    </xf>
    <xf numFmtId="165" fontId="26" fillId="0" borderId="0" xfId="0" applyNumberFormat="1" applyFont="1" applyFill="1" applyBorder="1" applyProtection="1">
      <protection hidden="1"/>
    </xf>
    <xf numFmtId="0" fontId="26" fillId="0" borderId="0" xfId="0" applyFont="1"/>
    <xf numFmtId="165" fontId="26" fillId="5" borderId="0" xfId="0" applyNumberFormat="1" applyFont="1" applyFill="1" applyBorder="1" applyProtection="1">
      <protection hidden="1"/>
    </xf>
    <xf numFmtId="0" fontId="25" fillId="5" borderId="0" xfId="0" applyFont="1" applyFill="1" applyProtection="1">
      <protection hidden="1"/>
    </xf>
    <xf numFmtId="0" fontId="26" fillId="5" borderId="0" xfId="0" applyFont="1" applyFill="1" applyBorder="1" applyAlignment="1" applyProtection="1">
      <alignment horizontal="left"/>
      <protection hidden="1"/>
    </xf>
    <xf numFmtId="0" fontId="25" fillId="5" borderId="0" xfId="0" applyFont="1" applyFill="1" applyBorder="1" applyAlignment="1" applyProtection="1">
      <alignment horizontal="left"/>
      <protection hidden="1"/>
    </xf>
    <xf numFmtId="165" fontId="26" fillId="0" borderId="0" xfId="0" applyNumberFormat="1" applyFont="1" applyFill="1" applyAlignment="1" applyProtection="1">
      <alignment horizontal="center"/>
      <protection hidden="1"/>
    </xf>
    <xf numFmtId="165" fontId="26" fillId="5" borderId="0" xfId="0" applyNumberFormat="1" applyFont="1" applyFill="1" applyBorder="1" applyAlignment="1" applyProtection="1">
      <alignment horizontal="center"/>
      <protection hidden="1"/>
    </xf>
    <xf numFmtId="0" fontId="26" fillId="0" borderId="0" xfId="0" applyFont="1" applyFill="1" applyBorder="1" applyAlignment="1" applyProtection="1">
      <alignment wrapText="1"/>
      <protection hidden="1"/>
    </xf>
    <xf numFmtId="2" fontId="26" fillId="5" borderId="0" xfId="0" applyNumberFormat="1" applyFont="1" applyFill="1" applyProtection="1">
      <protection hidden="1"/>
    </xf>
    <xf numFmtId="49" fontId="26" fillId="5" borderId="0" xfId="0" applyNumberFormat="1" applyFont="1" applyFill="1" applyAlignment="1" applyProtection="1">
      <alignment horizontal="center"/>
      <protection hidden="1"/>
    </xf>
    <xf numFmtId="165" fontId="26" fillId="5" borderId="0" xfId="0" applyNumberFormat="1" applyFont="1" applyFill="1" applyProtection="1">
      <protection hidden="1"/>
    </xf>
    <xf numFmtId="0" fontId="25" fillId="5" borderId="0" xfId="0" applyFont="1" applyFill="1" applyBorder="1" applyProtection="1">
      <protection hidden="1"/>
    </xf>
    <xf numFmtId="0" fontId="25" fillId="6" borderId="0" xfId="0" applyFont="1" applyFill="1" applyAlignment="1" applyProtection="1">
      <alignment horizontal="center"/>
      <protection hidden="1"/>
    </xf>
    <xf numFmtId="0" fontId="26" fillId="6" borderId="0" xfId="0" applyFont="1" applyFill="1" applyAlignment="1" applyProtection="1">
      <alignment horizontal="center"/>
      <protection hidden="1"/>
    </xf>
    <xf numFmtId="10" fontId="26" fillId="6" borderId="0" xfId="0" applyNumberFormat="1" applyFont="1" applyFill="1" applyBorder="1" applyAlignment="1" applyProtection="1">
      <alignment horizontal="left"/>
      <protection hidden="1"/>
    </xf>
    <xf numFmtId="0" fontId="26" fillId="6" borderId="0" xfId="0" applyFont="1" applyFill="1" applyBorder="1" applyAlignment="1" applyProtection="1">
      <alignment horizontal="center"/>
      <protection hidden="1"/>
    </xf>
    <xf numFmtId="0" fontId="26" fillId="6" borderId="0" xfId="0" applyFont="1" applyFill="1" applyProtection="1">
      <protection hidden="1"/>
    </xf>
    <xf numFmtId="0" fontId="26" fillId="6" borderId="0" xfId="0" applyFont="1" applyFill="1" applyBorder="1" applyProtection="1">
      <protection hidden="1"/>
    </xf>
    <xf numFmtId="0" fontId="25" fillId="6" borderId="0" xfId="0" applyFont="1" applyFill="1" applyBorder="1" applyAlignment="1" applyProtection="1">
      <alignment horizontal="center"/>
      <protection hidden="1"/>
    </xf>
    <xf numFmtId="2" fontId="26" fillId="6" borderId="0" xfId="0" applyNumberFormat="1" applyFont="1" applyFill="1" applyAlignment="1" applyProtection="1">
      <alignment horizontal="center"/>
      <protection hidden="1"/>
    </xf>
    <xf numFmtId="49" fontId="26" fillId="6" borderId="0" xfId="0" applyNumberFormat="1" applyFont="1" applyFill="1" applyBorder="1" applyAlignment="1" applyProtection="1">
      <alignment horizontal="center"/>
      <protection hidden="1"/>
    </xf>
    <xf numFmtId="165" fontId="26" fillId="6" borderId="0" xfId="0" applyNumberFormat="1" applyFont="1" applyFill="1" applyAlignment="1" applyProtection="1">
      <alignment horizontal="center"/>
      <protection hidden="1"/>
    </xf>
    <xf numFmtId="0" fontId="26" fillId="6" borderId="0" xfId="0" applyFont="1" applyFill="1" applyAlignment="1">
      <alignment horizontal="center"/>
    </xf>
    <xf numFmtId="0" fontId="26" fillId="6" borderId="0" xfId="0" applyFont="1" applyFill="1" applyBorder="1" applyAlignment="1" applyProtection="1">
      <alignment wrapText="1"/>
      <protection hidden="1"/>
    </xf>
    <xf numFmtId="0" fontId="25" fillId="6" borderId="0" xfId="0" applyFont="1" applyFill="1" applyProtection="1">
      <protection hidden="1"/>
    </xf>
    <xf numFmtId="0" fontId="26" fillId="6" borderId="0" xfId="0" applyFont="1" applyFill="1"/>
    <xf numFmtId="165" fontId="26" fillId="6" borderId="0" xfId="0" applyNumberFormat="1" applyFont="1" applyFill="1" applyBorder="1" applyAlignment="1" applyProtection="1">
      <alignment horizontal="center"/>
      <protection hidden="1"/>
    </xf>
    <xf numFmtId="0" fontId="25" fillId="0" borderId="0" xfId="0" applyFont="1" applyFill="1" applyBorder="1" applyAlignment="1" applyProtection="1">
      <alignment horizontal="left"/>
      <protection hidden="1"/>
    </xf>
    <xf numFmtId="0" fontId="26" fillId="0" borderId="0" xfId="0" applyFont="1" applyFill="1" applyBorder="1" applyAlignment="1" applyProtection="1">
      <alignment horizontal="left"/>
      <protection hidden="1"/>
    </xf>
    <xf numFmtId="0" fontId="28" fillId="0" borderId="0" xfId="0" applyFont="1" applyAlignment="1">
      <alignment vertical="center"/>
    </xf>
    <xf numFmtId="9" fontId="26" fillId="0" borderId="0" xfId="7" applyFont="1" applyFill="1" applyProtection="1">
      <protection hidden="1"/>
    </xf>
    <xf numFmtId="0" fontId="30" fillId="0" borderId="0" xfId="0" applyFont="1" applyFill="1" applyAlignment="1" applyProtection="1">
      <alignment horizontal="center"/>
      <protection hidden="1"/>
    </xf>
    <xf numFmtId="0" fontId="30" fillId="0" borderId="0" xfId="0" applyFont="1" applyFill="1" applyBorder="1" applyAlignment="1" applyProtection="1">
      <alignment vertical="top" wrapText="1"/>
      <protection hidden="1"/>
    </xf>
    <xf numFmtId="2" fontId="30" fillId="0" borderId="0" xfId="0" applyNumberFormat="1" applyFont="1" applyFill="1" applyAlignment="1" applyProtection="1">
      <alignment horizontal="center"/>
      <protection hidden="1"/>
    </xf>
    <xf numFmtId="9" fontId="26" fillId="6" borderId="0" xfId="7" applyFont="1" applyFill="1" applyProtection="1">
      <protection hidden="1"/>
    </xf>
    <xf numFmtId="166" fontId="26" fillId="0" borderId="0" xfId="7" applyNumberFormat="1" applyFont="1" applyFill="1" applyProtection="1">
      <protection hidden="1"/>
    </xf>
    <xf numFmtId="0" fontId="2" fillId="0" borderId="0" xfId="0" applyFont="1" applyFill="1" applyAlignment="1" applyProtection="1">
      <alignment horizontal="left"/>
      <protection hidden="1"/>
    </xf>
    <xf numFmtId="167" fontId="26" fillId="0" borderId="0" xfId="0" applyNumberFormat="1" applyFont="1" applyFill="1" applyAlignment="1" applyProtection="1">
      <alignment horizontal="center"/>
      <protection hidden="1"/>
    </xf>
    <xf numFmtId="0" fontId="11" fillId="0" borderId="3" xfId="0" applyFont="1" applyBorder="1" applyAlignment="1">
      <alignment horizontal="center" vertical="top" wrapText="1"/>
    </xf>
    <xf numFmtId="0" fontId="11" fillId="0" borderId="5" xfId="0" applyFont="1" applyBorder="1" applyAlignment="1">
      <alignment horizontal="center" vertical="top" wrapText="1"/>
    </xf>
  </cellXfs>
  <cellStyles count="8">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 name="Normal 5" xfId="5" xr:uid="{00000000-0005-0000-0000-000005000000}"/>
    <cellStyle name="Percent" xfId="7" builtinId="5"/>
    <cellStyle name="PSChar" xfId="6" xr:uid="{00000000-0005-0000-0000-000006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12</xdr:col>
          <xdr:colOff>161925</xdr:colOff>
          <xdr:row>33</xdr:row>
          <xdr:rowOff>47625</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10</xdr:col>
          <xdr:colOff>457200</xdr:colOff>
          <xdr:row>33</xdr:row>
          <xdr:rowOff>47625</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5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8193" name="Object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0</xdr:colOff>
      <xdr:row>39</xdr:row>
      <xdr:rowOff>152400</xdr:rowOff>
    </xdr:from>
    <xdr:to>
      <xdr:col>11</xdr:col>
      <xdr:colOff>85725</xdr:colOff>
      <xdr:row>50</xdr:row>
      <xdr:rowOff>152400</xdr:rowOff>
    </xdr:to>
    <xdr:pic>
      <xdr:nvPicPr>
        <xdr:cNvPr id="8251" name="Picture 2">
          <a:extLst>
            <a:ext uri="{FF2B5EF4-FFF2-40B4-BE49-F238E27FC236}">
              <a16:creationId xmlns:a16="http://schemas.microsoft.com/office/drawing/2014/main" id="{00000000-0008-0000-0600-00003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0"/>
          <a:ext cx="5629275"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8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9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18</xdr:row>
          <xdr:rowOff>0</xdr:rowOff>
        </xdr:from>
        <xdr:to>
          <xdr:col>10</xdr:col>
          <xdr:colOff>457200</xdr:colOff>
          <xdr:row>32</xdr:row>
          <xdr:rowOff>47625</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A00-0000013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0.bin"/><Relationship Id="rId6" Type="http://schemas.openxmlformats.org/officeDocument/2006/relationships/comments" Target="../comments10.xml"/><Relationship Id="rId5" Type="http://schemas.openxmlformats.org/officeDocument/2006/relationships/image" Target="../media/image1.emf"/><Relationship Id="rId4" Type="http://schemas.openxmlformats.org/officeDocument/2006/relationships/oleObject" Target="../embeddings/Microsoft_Word_97_-_2003_Document7.doc"/></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omments" Target="../comments11.xml"/><Relationship Id="rId5" Type="http://schemas.openxmlformats.org/officeDocument/2006/relationships/image" Target="../media/image1.emf"/><Relationship Id="rId4" Type="http://schemas.openxmlformats.org/officeDocument/2006/relationships/oleObject" Target="../embeddings/Microsoft_Word_97_-_2003_Document8.doc"/></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omments" Target="../comments5.xml"/><Relationship Id="rId5" Type="http://schemas.openxmlformats.org/officeDocument/2006/relationships/image" Target="../media/image1.emf"/><Relationship Id="rId4" Type="http://schemas.openxmlformats.org/officeDocument/2006/relationships/oleObject" Target="../embeddings/Microsoft_Word_97_-_2003_Document2.doc"/></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omments" Target="../comments6.xml"/><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omments" Target="../comments7.xml"/><Relationship Id="rId5" Type="http://schemas.openxmlformats.org/officeDocument/2006/relationships/image" Target="../media/image1.emf"/><Relationship Id="rId4" Type="http://schemas.openxmlformats.org/officeDocument/2006/relationships/oleObject" Target="../embeddings/Microsoft_Word_97_-_2003_Document4.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comments" Target="../comments8.xml"/><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comments" Target="../comments9.xml"/><Relationship Id="rId5" Type="http://schemas.openxmlformats.org/officeDocument/2006/relationships/image" Target="../media/image1.emf"/><Relationship Id="rId4" Type="http://schemas.openxmlformats.org/officeDocument/2006/relationships/oleObject" Target="../embeddings/Microsoft_Word_97_-_2003_Document6.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4"/>
  <sheetViews>
    <sheetView workbookViewId="0">
      <selection activeCell="H44" sqref="H44"/>
    </sheetView>
  </sheetViews>
  <sheetFormatPr defaultColWidth="9.1328125" defaultRowHeight="12.75"/>
  <cols>
    <col min="1" max="1" width="4.86328125" style="2" customWidth="1"/>
    <col min="2" max="2" width="4.265625" style="2" customWidth="1"/>
    <col min="3" max="3" width="7.3984375" style="2" customWidth="1"/>
    <col min="4" max="4" width="17.1328125" style="2" bestFit="1" customWidth="1"/>
    <col min="5" max="5" width="4.73046875" style="2" bestFit="1" customWidth="1"/>
    <col min="6" max="6" width="2.59765625" style="2" bestFit="1" customWidth="1"/>
    <col min="7" max="7" width="2.3984375" style="2" bestFit="1" customWidth="1"/>
    <col min="8" max="15" width="7.73046875" style="2" customWidth="1"/>
    <col min="16" max="16384" width="9.1328125" style="2"/>
  </cols>
  <sheetData>
    <row r="1" spans="1:15">
      <c r="A1" s="1" t="s">
        <v>0</v>
      </c>
    </row>
    <row r="2" spans="1:15">
      <c r="A2" s="1" t="s">
        <v>1</v>
      </c>
    </row>
    <row r="3" spans="1:15" ht="13.15">
      <c r="E3" s="3"/>
      <c r="F3" s="3"/>
      <c r="G3" s="4"/>
      <c r="H3" s="4"/>
      <c r="I3" s="5"/>
      <c r="J3" s="5"/>
      <c r="K3" s="5"/>
      <c r="L3" s="5"/>
    </row>
    <row r="4" spans="1:15">
      <c r="A4" s="6" t="s">
        <v>2</v>
      </c>
      <c r="B4" s="7"/>
      <c r="C4" s="7"/>
      <c r="D4" s="7"/>
      <c r="E4" s="8"/>
      <c r="F4" s="8"/>
      <c r="G4" s="9"/>
      <c r="H4" s="9"/>
      <c r="I4" s="7"/>
      <c r="J4" s="7"/>
      <c r="K4" s="7"/>
      <c r="L4" s="7"/>
    </row>
    <row r="5" spans="1:15">
      <c r="A5" s="6" t="s">
        <v>3</v>
      </c>
      <c r="B5" s="7"/>
      <c r="C5" s="7"/>
      <c r="D5" s="7"/>
      <c r="E5" s="8"/>
      <c r="F5" s="8"/>
      <c r="G5" s="9"/>
      <c r="H5" s="9"/>
      <c r="I5" s="7"/>
      <c r="J5" s="7"/>
      <c r="K5" s="7"/>
      <c r="L5" s="7"/>
    </row>
    <row r="6" spans="1:15">
      <c r="A6" s="7"/>
      <c r="B6" s="7"/>
      <c r="C6" s="7"/>
      <c r="D6" s="7"/>
      <c r="E6" s="8"/>
      <c r="F6" s="8"/>
      <c r="G6" s="9"/>
      <c r="H6" s="9" t="s">
        <v>4</v>
      </c>
      <c r="I6" s="10" t="s">
        <v>5</v>
      </c>
      <c r="J6" s="10" t="s">
        <v>6</v>
      </c>
      <c r="K6" s="10" t="s">
        <v>7</v>
      </c>
      <c r="L6" s="10" t="s">
        <v>8</v>
      </c>
      <c r="M6" s="10"/>
      <c r="N6" s="10"/>
      <c r="O6" s="10"/>
    </row>
    <row r="7" spans="1:15" ht="13.15" thickBot="1">
      <c r="A7" s="11" t="s">
        <v>9</v>
      </c>
      <c r="B7" s="11" t="s">
        <v>10</v>
      </c>
      <c r="C7" s="12" t="s">
        <v>11</v>
      </c>
      <c r="D7" s="13" t="s">
        <v>12</v>
      </c>
      <c r="E7" s="12" t="s">
        <v>13</v>
      </c>
      <c r="F7" s="12" t="s">
        <v>14</v>
      </c>
      <c r="G7" s="12" t="s">
        <v>15</v>
      </c>
      <c r="H7" s="12" t="s">
        <v>16</v>
      </c>
      <c r="I7" s="12" t="s">
        <v>16</v>
      </c>
      <c r="J7" s="12" t="s">
        <v>16</v>
      </c>
      <c r="K7" s="12" t="s">
        <v>16</v>
      </c>
      <c r="L7" s="12" t="s">
        <v>16</v>
      </c>
      <c r="M7" s="12"/>
      <c r="N7" s="12"/>
      <c r="O7" s="12"/>
    </row>
    <row r="8" spans="1:15">
      <c r="A8" s="14" t="s">
        <v>17</v>
      </c>
      <c r="B8" s="14">
        <v>3</v>
      </c>
      <c r="C8" s="14" t="s">
        <v>18</v>
      </c>
      <c r="D8" s="15" t="s">
        <v>19</v>
      </c>
      <c r="E8" s="14">
        <v>310</v>
      </c>
      <c r="F8" s="14">
        <v>6</v>
      </c>
      <c r="G8" s="14" t="s">
        <v>20</v>
      </c>
      <c r="H8" s="16">
        <f>I8*0.95</f>
        <v>21.3</v>
      </c>
      <c r="I8" s="16">
        <v>22.42</v>
      </c>
      <c r="J8" s="16">
        <v>23.6</v>
      </c>
      <c r="K8" s="16">
        <v>24.84</v>
      </c>
      <c r="L8" s="16">
        <v>26.59</v>
      </c>
    </row>
    <row r="9" spans="1:15">
      <c r="A9" s="14" t="s">
        <v>17</v>
      </c>
      <c r="B9" s="14">
        <v>2</v>
      </c>
      <c r="C9" s="14" t="s">
        <v>21</v>
      </c>
      <c r="D9" s="15" t="s">
        <v>22</v>
      </c>
      <c r="E9" s="14">
        <v>293</v>
      </c>
      <c r="F9" s="14">
        <v>6</v>
      </c>
      <c r="G9" s="14" t="s">
        <v>20</v>
      </c>
      <c r="H9" s="16">
        <f>I9*0.95</f>
        <v>18.989999999999998</v>
      </c>
      <c r="I9" s="16">
        <v>19.989999999999998</v>
      </c>
      <c r="J9" s="16">
        <v>21.06</v>
      </c>
      <c r="K9" s="16">
        <v>22.27</v>
      </c>
      <c r="L9" s="16">
        <v>24.05</v>
      </c>
    </row>
    <row r="10" spans="1:15" ht="26.25">
      <c r="A10" s="14" t="s">
        <v>17</v>
      </c>
      <c r="B10" s="14">
        <v>3</v>
      </c>
      <c r="C10" s="14" t="s">
        <v>23</v>
      </c>
      <c r="D10" s="5" t="s">
        <v>24</v>
      </c>
      <c r="E10" s="14">
        <v>333</v>
      </c>
      <c r="F10" s="14">
        <v>7</v>
      </c>
      <c r="G10" s="14" t="s">
        <v>20</v>
      </c>
      <c r="H10" s="16">
        <f>0.95*I10</f>
        <v>24.81</v>
      </c>
      <c r="I10" s="16">
        <v>26.12</v>
      </c>
      <c r="J10" s="16">
        <v>27.5</v>
      </c>
      <c r="K10" s="16">
        <v>28.94</v>
      </c>
      <c r="L10" s="16">
        <v>31.73</v>
      </c>
    </row>
    <row r="11" spans="1:15" ht="13.15">
      <c r="A11" s="14"/>
      <c r="B11" s="14"/>
      <c r="C11" s="14"/>
      <c r="D11" s="5"/>
      <c r="E11" s="14"/>
      <c r="F11" s="14"/>
      <c r="G11" s="14"/>
      <c r="H11" s="16"/>
      <c r="I11" s="16"/>
      <c r="J11" s="16"/>
      <c r="K11" s="16"/>
      <c r="L11" s="16"/>
    </row>
    <row r="12" spans="1:15" ht="13.15">
      <c r="A12" s="15" t="s">
        <v>25</v>
      </c>
      <c r="B12" s="14"/>
      <c r="C12" s="14"/>
      <c r="D12" s="5"/>
      <c r="E12" s="14"/>
      <c r="F12" s="14"/>
      <c r="G12" s="14"/>
      <c r="H12" s="16"/>
      <c r="I12" s="16"/>
      <c r="J12" s="16"/>
      <c r="K12" s="16"/>
      <c r="L12" s="16"/>
    </row>
    <row r="13" spans="1:15" ht="13.15">
      <c r="A13" s="14"/>
      <c r="B13" s="14"/>
      <c r="C13" s="14"/>
      <c r="D13" s="5"/>
      <c r="E13" s="14"/>
      <c r="F13" s="14"/>
      <c r="G13" s="14"/>
      <c r="H13" s="16"/>
      <c r="I13" s="16"/>
      <c r="J13" s="16"/>
      <c r="K13" s="16"/>
      <c r="L13" s="16"/>
    </row>
    <row r="14" spans="1:15">
      <c r="A14" s="15" t="s">
        <v>26</v>
      </c>
      <c r="B14" s="14"/>
      <c r="C14" s="14"/>
      <c r="D14" s="15"/>
      <c r="E14" s="14"/>
      <c r="F14" s="14"/>
      <c r="G14" s="14"/>
      <c r="H14" s="16"/>
      <c r="I14" s="16"/>
      <c r="J14" s="16"/>
      <c r="K14" s="16"/>
      <c r="L14" s="16"/>
    </row>
    <row r="15" spans="1:15">
      <c r="A15" s="15" t="s">
        <v>27</v>
      </c>
      <c r="B15" s="14"/>
      <c r="C15" s="14"/>
      <c r="D15" s="15"/>
      <c r="E15" s="14"/>
      <c r="F15" s="14"/>
      <c r="G15" s="14"/>
      <c r="H15" s="16"/>
      <c r="I15" s="16"/>
      <c r="J15" s="16"/>
      <c r="K15" s="16"/>
      <c r="L15" s="16"/>
    </row>
    <row r="16" spans="1:15">
      <c r="A16" s="15" t="s">
        <v>28</v>
      </c>
      <c r="B16" s="14"/>
      <c r="C16" s="14"/>
      <c r="D16" s="15"/>
      <c r="E16" s="14"/>
      <c r="F16" s="14"/>
      <c r="G16" s="14"/>
      <c r="H16" s="16"/>
      <c r="I16" s="16"/>
      <c r="J16" s="16"/>
      <c r="K16" s="16"/>
      <c r="L16" s="16"/>
    </row>
    <row r="17" spans="1:15">
      <c r="A17" s="15" t="s">
        <v>29</v>
      </c>
      <c r="B17" s="14"/>
      <c r="C17" s="14"/>
      <c r="D17" s="15"/>
      <c r="E17" s="14"/>
      <c r="F17" s="14"/>
      <c r="G17" s="14"/>
      <c r="H17" s="16"/>
      <c r="I17" s="16"/>
      <c r="J17" s="16"/>
      <c r="K17" s="16"/>
      <c r="L17" s="16"/>
    </row>
    <row r="18" spans="1:15">
      <c r="A18" s="15" t="s">
        <v>30</v>
      </c>
      <c r="B18" s="14"/>
      <c r="C18" s="14"/>
      <c r="D18" s="15"/>
      <c r="E18" s="14"/>
      <c r="F18" s="14"/>
      <c r="G18" s="14"/>
      <c r="H18" s="16"/>
      <c r="I18" s="16"/>
      <c r="J18" s="16"/>
      <c r="K18" s="16"/>
      <c r="L18" s="16"/>
    </row>
    <row r="19" spans="1:15" customFormat="1"/>
    <row r="20" spans="1:15">
      <c r="A20" s="17" t="s">
        <v>31</v>
      </c>
    </row>
    <row r="21" spans="1:15">
      <c r="A21" s="17" t="s">
        <v>32</v>
      </c>
    </row>
    <row r="22" spans="1:15">
      <c r="A22" s="18">
        <v>0.24099999999999999</v>
      </c>
      <c r="B22" s="15" t="s">
        <v>33</v>
      </c>
    </row>
    <row r="23" spans="1:15">
      <c r="A23" s="18">
        <v>0.312</v>
      </c>
      <c r="B23" s="15" t="s">
        <v>34</v>
      </c>
    </row>
    <row r="24" spans="1:15">
      <c r="A24" s="18">
        <v>0.38100000000000001</v>
      </c>
      <c r="B24" s="15" t="s">
        <v>35</v>
      </c>
    </row>
    <row r="25" spans="1:15">
      <c r="A25" s="18">
        <v>0.45</v>
      </c>
      <c r="B25" s="15" t="s">
        <v>36</v>
      </c>
    </row>
    <row r="26" spans="1:15" ht="13.15" thickBot="1">
      <c r="A26" s="19"/>
      <c r="B26" s="19"/>
      <c r="C26" s="19"/>
      <c r="D26" s="19"/>
      <c r="E26" s="19"/>
      <c r="F26" s="19"/>
      <c r="G26" s="19"/>
      <c r="H26" s="19"/>
      <c r="I26" s="19"/>
      <c r="J26" s="19"/>
      <c r="K26" s="19"/>
      <c r="L26" s="19"/>
      <c r="M26" s="19"/>
      <c r="N26" s="19"/>
      <c r="O26" s="19"/>
    </row>
    <row r="27" spans="1:15">
      <c r="A27" s="15" t="s">
        <v>37</v>
      </c>
      <c r="B27" s="15"/>
      <c r="C27" s="15"/>
      <c r="D27" s="15"/>
      <c r="E27" s="15"/>
      <c r="F27" s="15"/>
      <c r="G27" s="15"/>
      <c r="H27" s="15"/>
      <c r="I27" s="15"/>
      <c r="J27" s="15"/>
      <c r="K27" s="15"/>
    </row>
    <row r="28" spans="1:15">
      <c r="A28" s="15" t="s">
        <v>38</v>
      </c>
      <c r="B28" s="15"/>
      <c r="C28" s="15"/>
      <c r="D28" s="15"/>
      <c r="E28" s="15"/>
      <c r="F28" s="15"/>
      <c r="G28" s="15"/>
      <c r="H28" s="15"/>
      <c r="I28" s="15"/>
      <c r="J28" s="15"/>
      <c r="K28" s="15"/>
    </row>
    <row r="29" spans="1:15">
      <c r="A29" s="15" t="s">
        <v>39</v>
      </c>
      <c r="B29" s="15"/>
      <c r="C29" s="15"/>
      <c r="D29" s="15"/>
      <c r="E29" s="15"/>
      <c r="F29" s="15"/>
      <c r="G29" s="15"/>
      <c r="H29" s="15"/>
      <c r="I29" s="15"/>
      <c r="J29" s="15"/>
      <c r="K29" s="15"/>
    </row>
    <row r="30" spans="1:15" ht="13.15" thickBot="1">
      <c r="A30" s="19"/>
      <c r="B30" s="19"/>
      <c r="C30" s="19"/>
      <c r="D30" s="19"/>
      <c r="E30" s="19"/>
      <c r="F30" s="19"/>
      <c r="G30" s="19"/>
      <c r="H30" s="19"/>
      <c r="I30" s="19"/>
      <c r="J30" s="19"/>
      <c r="K30" s="19"/>
      <c r="L30" s="19"/>
      <c r="M30" s="19"/>
      <c r="N30" s="19"/>
      <c r="O30" s="19"/>
    </row>
    <row r="31" spans="1:15">
      <c r="A31" s="15" t="s">
        <v>40</v>
      </c>
      <c r="B31" s="15"/>
      <c r="C31" s="15"/>
      <c r="D31" s="15"/>
      <c r="E31" s="15"/>
      <c r="F31" s="15"/>
      <c r="G31" s="15"/>
      <c r="H31" s="15"/>
      <c r="I31" s="15"/>
      <c r="J31" s="15"/>
      <c r="K31" s="15"/>
    </row>
    <row r="32" spans="1:15">
      <c r="A32" s="15" t="s">
        <v>41</v>
      </c>
      <c r="B32" s="15"/>
      <c r="C32" s="15"/>
      <c r="D32" s="15"/>
      <c r="E32" s="15"/>
      <c r="F32" s="15"/>
      <c r="G32" s="15"/>
      <c r="H32" s="15"/>
      <c r="I32" s="15"/>
      <c r="J32" s="15"/>
      <c r="K32" s="15"/>
    </row>
    <row r="33" spans="1:15">
      <c r="A33" s="15" t="s">
        <v>42</v>
      </c>
      <c r="B33" s="15"/>
      <c r="C33" s="15"/>
      <c r="D33" s="15"/>
      <c r="E33" s="15"/>
      <c r="F33" s="15"/>
      <c r="G33" s="15"/>
      <c r="H33" s="15"/>
      <c r="I33" s="15"/>
      <c r="J33" s="15"/>
      <c r="K33" s="15"/>
    </row>
    <row r="34" spans="1:15" ht="13.15" thickBot="1">
      <c r="A34" s="19"/>
      <c r="B34" s="19"/>
      <c r="C34" s="19"/>
      <c r="D34" s="19"/>
      <c r="E34" s="19"/>
      <c r="F34" s="19"/>
      <c r="G34" s="19"/>
      <c r="H34" s="19"/>
      <c r="I34" s="19"/>
      <c r="J34" s="19"/>
      <c r="K34" s="19"/>
      <c r="L34" s="19"/>
      <c r="M34" s="19"/>
      <c r="N34" s="19"/>
      <c r="O34" s="19"/>
    </row>
    <row r="35" spans="1:15">
      <c r="A35" s="15" t="s">
        <v>43</v>
      </c>
      <c r="B35" s="15"/>
      <c r="C35" s="15"/>
      <c r="D35" s="15"/>
      <c r="E35" s="15"/>
      <c r="F35" s="15"/>
      <c r="G35" s="15"/>
      <c r="H35" s="15"/>
      <c r="I35" s="15"/>
      <c r="J35" s="15"/>
      <c r="K35" s="15"/>
      <c r="L35" s="15"/>
    </row>
    <row r="36" spans="1:15">
      <c r="A36" s="15" t="s">
        <v>44</v>
      </c>
      <c r="B36" s="15"/>
      <c r="C36" s="15"/>
      <c r="D36" s="15"/>
      <c r="E36" s="15"/>
      <c r="F36" s="15"/>
      <c r="G36" s="15"/>
      <c r="H36" s="15"/>
      <c r="I36" s="15"/>
      <c r="J36" s="15"/>
      <c r="K36" s="15"/>
      <c r="L36" s="15"/>
    </row>
    <row r="37" spans="1:15" ht="13.15" thickBot="1">
      <c r="A37" s="19"/>
      <c r="B37" s="19"/>
      <c r="C37" s="19"/>
      <c r="D37" s="19"/>
      <c r="E37" s="19"/>
      <c r="F37" s="19"/>
      <c r="G37" s="19"/>
      <c r="H37" s="19"/>
      <c r="I37" s="19"/>
      <c r="J37" s="19"/>
      <c r="K37" s="19"/>
      <c r="L37" s="19"/>
      <c r="M37" s="19"/>
      <c r="N37" s="19"/>
      <c r="O37" s="19"/>
    </row>
    <row r="38" spans="1:15">
      <c r="A38" s="15" t="s">
        <v>45</v>
      </c>
      <c r="B38" s="15"/>
      <c r="C38" s="15"/>
      <c r="D38" s="15"/>
      <c r="E38" s="15"/>
      <c r="F38" s="15"/>
      <c r="G38" s="15"/>
      <c r="H38" s="15"/>
      <c r="I38" s="15"/>
      <c r="J38" s="15"/>
      <c r="K38" s="15"/>
    </row>
    <row r="39" spans="1:15">
      <c r="A39" s="15" t="s">
        <v>46</v>
      </c>
      <c r="B39" s="15"/>
      <c r="C39" s="15"/>
      <c r="D39" s="15"/>
      <c r="E39" s="15"/>
      <c r="F39" s="15"/>
      <c r="G39" s="15"/>
      <c r="H39" s="15"/>
      <c r="I39" s="15"/>
      <c r="J39" s="15"/>
      <c r="K39" s="15"/>
    </row>
    <row r="41" spans="1:15" ht="13.15" thickBot="1"/>
    <row r="42" spans="1:15" ht="37.5" customHeight="1">
      <c r="C42" s="172" t="s">
        <v>47</v>
      </c>
      <c r="D42" s="172" t="s">
        <v>48</v>
      </c>
      <c r="H42" s="20" t="s">
        <v>49</v>
      </c>
      <c r="I42" s="20" t="s">
        <v>50</v>
      </c>
      <c r="J42" s="21" t="s">
        <v>51</v>
      </c>
      <c r="K42" s="20" t="s">
        <v>52</v>
      </c>
      <c r="L42" s="20" t="s">
        <v>53</v>
      </c>
    </row>
    <row r="43" spans="1:15" ht="13.15" thickBot="1">
      <c r="C43" s="173"/>
      <c r="D43" s="173"/>
      <c r="H43" s="22" t="s">
        <v>54</v>
      </c>
      <c r="I43" s="22" t="s">
        <v>54</v>
      </c>
      <c r="J43" s="23"/>
      <c r="K43" s="22" t="s">
        <v>54</v>
      </c>
      <c r="L43" s="22" t="s">
        <v>54</v>
      </c>
    </row>
    <row r="44" spans="1:15" ht="26.65" thickBot="1">
      <c r="C44" s="24">
        <v>39296</v>
      </c>
      <c r="D44" s="25" t="s">
        <v>55</v>
      </c>
      <c r="H44" s="26">
        <v>24.81</v>
      </c>
      <c r="I44" s="26">
        <v>26.12</v>
      </c>
      <c r="J44" s="26">
        <v>27.5</v>
      </c>
      <c r="K44" s="26">
        <v>28.94</v>
      </c>
      <c r="L44" s="26">
        <v>31.73</v>
      </c>
    </row>
  </sheetData>
  <mergeCells count="2">
    <mergeCell ref="C42:C43"/>
    <mergeCell ref="D42:D43"/>
  </mergeCells>
  <phoneticPr fontId="0" type="noConversion"/>
  <pageMargins left="0.5" right="0.5" top="1" bottom="1" header="0.5" footer="0.5"/>
  <pageSetup orientation="portrait" r:id="rId1"/>
  <headerFooter alignWithMargins="0">
    <oddFooter>&amp;R4</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workbookViewId="0">
      <selection activeCell="F6" sqref="F6"/>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84</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t="s">
        <v>85</v>
      </c>
      <c r="M4" s="31" t="s">
        <v>86</v>
      </c>
      <c r="N4" s="33"/>
    </row>
    <row r="5" spans="1:14" ht="13.15" thickBot="1">
      <c r="A5" s="34" t="s">
        <v>9</v>
      </c>
      <c r="B5" s="34" t="s">
        <v>10</v>
      </c>
      <c r="C5" s="35" t="s">
        <v>11</v>
      </c>
      <c r="D5" s="36" t="s">
        <v>12</v>
      </c>
      <c r="E5" s="35" t="s">
        <v>13</v>
      </c>
      <c r="F5" s="35" t="s">
        <v>14</v>
      </c>
      <c r="G5" s="35" t="s">
        <v>15</v>
      </c>
      <c r="H5" s="35" t="s">
        <v>16</v>
      </c>
      <c r="I5" s="35" t="s">
        <v>16</v>
      </c>
      <c r="J5" s="35" t="s">
        <v>16</v>
      </c>
      <c r="K5" s="35" t="s">
        <v>16</v>
      </c>
      <c r="L5" s="35" t="s">
        <v>16</v>
      </c>
      <c r="M5" s="35" t="s">
        <v>16</v>
      </c>
      <c r="N5" s="33"/>
    </row>
    <row r="6" spans="1:14">
      <c r="A6" s="37" t="s">
        <v>17</v>
      </c>
      <c r="B6" s="37">
        <v>3</v>
      </c>
      <c r="C6" s="37" t="s">
        <v>18</v>
      </c>
      <c r="D6" s="38" t="s">
        <v>58</v>
      </c>
      <c r="E6" s="37">
        <v>340</v>
      </c>
      <c r="F6" s="37">
        <v>7</v>
      </c>
      <c r="G6" s="37" t="s">
        <v>20</v>
      </c>
      <c r="H6" s="39">
        <v>28.75</v>
      </c>
      <c r="I6" s="39">
        <v>29.64</v>
      </c>
      <c r="J6" s="39">
        <v>30.56</v>
      </c>
      <c r="K6" s="39">
        <v>31.5</v>
      </c>
      <c r="L6" s="39">
        <v>32.479999999999997</v>
      </c>
      <c r="M6" s="39">
        <v>33.479999999999997</v>
      </c>
    </row>
    <row r="7" spans="1:14">
      <c r="A7" s="37" t="s">
        <v>17</v>
      </c>
      <c r="B7" s="37">
        <v>3</v>
      </c>
      <c r="C7" s="37" t="s">
        <v>23</v>
      </c>
      <c r="D7" s="38" t="s">
        <v>55</v>
      </c>
      <c r="E7" s="37">
        <v>333</v>
      </c>
      <c r="F7" s="37">
        <v>7</v>
      </c>
      <c r="G7" s="37" t="s">
        <v>20</v>
      </c>
      <c r="H7" s="39">
        <f>'January 1, 2013'!H7*1.025</f>
        <v>28.83</v>
      </c>
      <c r="I7" s="39">
        <f>'January 1, 2013'!I7*1.025</f>
        <v>30.35</v>
      </c>
      <c r="J7" s="39">
        <f>'January 1, 2013'!J7*1.025</f>
        <v>31.95</v>
      </c>
      <c r="K7" s="39">
        <f>'January 1, 2013'!K7*1.025</f>
        <v>36.33</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42">
        <f>'January 1, 2013'!A12*1.025</f>
        <v>0.27100000000000002</v>
      </c>
      <c r="B12" s="38" t="s">
        <v>33</v>
      </c>
    </row>
    <row r="13" spans="1:14">
      <c r="A13" s="42">
        <f>'January 1, 2013'!A13*1.025</f>
        <v>0.35</v>
      </c>
      <c r="B13" s="38" t="s">
        <v>34</v>
      </c>
    </row>
    <row r="14" spans="1:14">
      <c r="A14" s="42">
        <f>'January 1, 2013'!A14*1.025</f>
        <v>0.51300000000000001</v>
      </c>
      <c r="B14" s="38" t="s">
        <v>35</v>
      </c>
    </row>
    <row r="15" spans="1:14">
      <c r="A15" s="42">
        <f>'January 1, 2013'!A15*1.025</f>
        <v>0.76900000000000002</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73</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11265"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1126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7"/>
  <sheetViews>
    <sheetView workbookViewId="0">
      <selection activeCell="D42" sqref="D42"/>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83</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t="s">
        <v>85</v>
      </c>
      <c r="M4" s="31" t="s">
        <v>86</v>
      </c>
      <c r="N4" s="33"/>
    </row>
    <row r="5" spans="1:14" ht="13.15" thickBot="1">
      <c r="A5" s="34" t="s">
        <v>9</v>
      </c>
      <c r="B5" s="34" t="s">
        <v>10</v>
      </c>
      <c r="C5" s="35" t="s">
        <v>11</v>
      </c>
      <c r="D5" s="36" t="s">
        <v>12</v>
      </c>
      <c r="E5" s="35" t="s">
        <v>13</v>
      </c>
      <c r="F5" s="35" t="s">
        <v>14</v>
      </c>
      <c r="G5" s="35" t="s">
        <v>15</v>
      </c>
      <c r="H5" s="35" t="s">
        <v>16</v>
      </c>
      <c r="I5" s="35" t="s">
        <v>16</v>
      </c>
      <c r="J5" s="35" t="s">
        <v>16</v>
      </c>
      <c r="K5" s="35" t="s">
        <v>16</v>
      </c>
      <c r="L5" s="35" t="s">
        <v>16</v>
      </c>
      <c r="M5" s="35" t="s">
        <v>16</v>
      </c>
      <c r="N5" s="33"/>
    </row>
    <row r="6" spans="1:14">
      <c r="A6" s="37" t="s">
        <v>17</v>
      </c>
      <c r="B6" s="37">
        <v>3</v>
      </c>
      <c r="C6" s="37" t="s">
        <v>18</v>
      </c>
      <c r="D6" s="38" t="s">
        <v>58</v>
      </c>
      <c r="E6" s="37">
        <v>340</v>
      </c>
      <c r="F6" s="37">
        <v>7</v>
      </c>
      <c r="G6" s="37" t="s">
        <v>20</v>
      </c>
      <c r="H6" s="39">
        <f>'August 10, 2014'!H6*1.025</f>
        <v>29.47</v>
      </c>
      <c r="I6" s="39">
        <f>'August 10, 2014'!I6*1.025</f>
        <v>30.38</v>
      </c>
      <c r="J6" s="39">
        <f>'August 10, 2014'!J6*1.025</f>
        <v>31.32</v>
      </c>
      <c r="K6" s="39">
        <f>'August 10, 2014'!K6*1.025</f>
        <v>32.29</v>
      </c>
      <c r="L6" s="39">
        <f>'August 10, 2014'!L6*1.025</f>
        <v>33.29</v>
      </c>
      <c r="M6" s="39">
        <f>'August 10, 2014'!M6*1.025</f>
        <v>34.32</v>
      </c>
    </row>
    <row r="7" spans="1:14">
      <c r="A7" s="37" t="s">
        <v>17</v>
      </c>
      <c r="B7" s="37">
        <v>3</v>
      </c>
      <c r="C7" s="37" t="s">
        <v>23</v>
      </c>
      <c r="D7" s="38" t="s">
        <v>55</v>
      </c>
      <c r="E7" s="37">
        <v>333</v>
      </c>
      <c r="F7" s="37">
        <v>7</v>
      </c>
      <c r="G7" s="37" t="s">
        <v>20</v>
      </c>
      <c r="H7" s="39">
        <f>'August 10, 2014'!H7*1.025</f>
        <v>29.55</v>
      </c>
      <c r="I7" s="39">
        <f>'August 10, 2014'!I7*1.025</f>
        <v>31.11</v>
      </c>
      <c r="J7" s="39">
        <f>'August 10, 2014'!J7*1.025</f>
        <v>32.75</v>
      </c>
      <c r="K7" s="39">
        <f>'August 10, 2014'!K7*1.025</f>
        <v>37.24</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39">
        <f>'January 1, 2014'!A12*1.025</f>
        <v>0.28000000000000003</v>
      </c>
      <c r="B12" s="38" t="s">
        <v>33</v>
      </c>
    </row>
    <row r="13" spans="1:14">
      <c r="A13" s="39">
        <f>'January 1, 2014'!A13*1.025</f>
        <v>0.36</v>
      </c>
      <c r="B13" s="38" t="s">
        <v>34</v>
      </c>
    </row>
    <row r="14" spans="1:14">
      <c r="A14" s="39">
        <f>'January 1, 2014'!A14*1.025</f>
        <v>0.53</v>
      </c>
      <c r="B14" s="38" t="s">
        <v>35</v>
      </c>
    </row>
    <row r="15" spans="1:14">
      <c r="A15" s="39">
        <f>'January 1, 2014'!A15*1.025</f>
        <v>0.79</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73</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12289"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12289" r:id="rId4"/>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3"/>
  <sheetViews>
    <sheetView workbookViewId="0">
      <selection activeCell="D42" sqref="D42"/>
    </sheetView>
  </sheetViews>
  <sheetFormatPr defaultColWidth="9.1328125" defaultRowHeight="12.75"/>
  <cols>
    <col min="1" max="1" width="7.3984375" style="27" customWidth="1"/>
    <col min="2" max="2" width="5.59765625" style="27" customWidth="1"/>
    <col min="3" max="3" width="8.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ht="13.15">
      <c r="A1" s="71" t="s">
        <v>2</v>
      </c>
      <c r="B1" s="72"/>
      <c r="C1" s="72"/>
      <c r="D1" s="72"/>
      <c r="E1" s="73"/>
      <c r="F1" s="73"/>
      <c r="G1" s="74"/>
      <c r="H1" s="72"/>
      <c r="I1" s="72"/>
      <c r="J1" s="72"/>
      <c r="K1" s="72"/>
      <c r="L1" s="69"/>
      <c r="M1" s="69"/>
    </row>
    <row r="2" spans="1:14" ht="13.15">
      <c r="A2" s="71" t="s">
        <v>87</v>
      </c>
      <c r="B2" s="72"/>
      <c r="C2" s="72"/>
      <c r="D2" s="72"/>
      <c r="E2" s="73"/>
      <c r="F2" s="73"/>
      <c r="G2" s="74"/>
      <c r="H2" s="72"/>
      <c r="I2" s="72"/>
      <c r="J2" s="72"/>
      <c r="K2" s="72"/>
      <c r="L2" s="69"/>
      <c r="M2" s="69"/>
    </row>
    <row r="3" spans="1:14" ht="13.15">
      <c r="A3" s="71"/>
      <c r="B3" s="72" t="s">
        <v>71</v>
      </c>
      <c r="C3" s="72"/>
      <c r="D3" s="72"/>
      <c r="E3" s="73"/>
      <c r="F3" s="73"/>
      <c r="G3" s="74"/>
      <c r="H3" s="72"/>
      <c r="I3" s="72"/>
      <c r="J3" s="72"/>
      <c r="K3" s="72"/>
      <c r="L3" s="69"/>
      <c r="M3" s="69"/>
    </row>
    <row r="4" spans="1:14" ht="13.15">
      <c r="A4" s="72"/>
      <c r="B4" s="72"/>
      <c r="C4" s="72"/>
      <c r="D4" s="72"/>
      <c r="E4" s="73"/>
      <c r="F4" s="73"/>
      <c r="G4" s="74"/>
      <c r="H4" s="73" t="s">
        <v>5</v>
      </c>
      <c r="I4" s="73" t="s">
        <v>6</v>
      </c>
      <c r="J4" s="73" t="s">
        <v>7</v>
      </c>
      <c r="K4" s="73" t="s">
        <v>8</v>
      </c>
      <c r="L4" s="73" t="s">
        <v>85</v>
      </c>
      <c r="M4" s="73" t="s">
        <v>86</v>
      </c>
      <c r="N4" s="33"/>
    </row>
    <row r="5" spans="1:14" ht="13.5" thickBot="1">
      <c r="A5" s="75" t="s">
        <v>9</v>
      </c>
      <c r="B5" s="75" t="s">
        <v>10</v>
      </c>
      <c r="C5" s="75" t="s">
        <v>11</v>
      </c>
      <c r="D5" s="76" t="s">
        <v>12</v>
      </c>
      <c r="E5" s="75" t="s">
        <v>13</v>
      </c>
      <c r="F5" s="75" t="s">
        <v>14</v>
      </c>
      <c r="G5" s="75" t="s">
        <v>15</v>
      </c>
      <c r="H5" s="75" t="s">
        <v>16</v>
      </c>
      <c r="I5" s="75" t="s">
        <v>16</v>
      </c>
      <c r="J5" s="75" t="s">
        <v>16</v>
      </c>
      <c r="K5" s="75" t="s">
        <v>16</v>
      </c>
      <c r="L5" s="75" t="s">
        <v>16</v>
      </c>
      <c r="M5" s="75" t="s">
        <v>16</v>
      </c>
      <c r="N5" s="33"/>
    </row>
    <row r="6" spans="1:14" ht="13.15">
      <c r="A6" s="77" t="s">
        <v>17</v>
      </c>
      <c r="B6" s="77">
        <v>3</v>
      </c>
      <c r="C6" s="77" t="s">
        <v>18</v>
      </c>
      <c r="D6" s="78" t="s">
        <v>58</v>
      </c>
      <c r="E6" s="77">
        <v>340</v>
      </c>
      <c r="F6" s="77">
        <v>7</v>
      </c>
      <c r="G6" s="77" t="s">
        <v>20</v>
      </c>
      <c r="H6" s="79">
        <f>'January 1, 2015 '!H6*1.025</f>
        <v>30.21</v>
      </c>
      <c r="I6" s="79">
        <f>'January 1, 2015 '!I6*1.025</f>
        <v>31.14</v>
      </c>
      <c r="J6" s="79">
        <f>'January 1, 2015 '!J6*1.025</f>
        <v>32.1</v>
      </c>
      <c r="K6" s="79">
        <f>'January 1, 2015 '!K6*1.025</f>
        <v>33.1</v>
      </c>
      <c r="L6" s="79">
        <f>'January 1, 2015 '!L6*1.025</f>
        <v>34.119999999999997</v>
      </c>
      <c r="M6" s="79">
        <f>'January 1, 2015 '!M6*1.025</f>
        <v>35.18</v>
      </c>
    </row>
    <row r="7" spans="1:14" ht="13.15">
      <c r="A7" s="77"/>
      <c r="B7" s="77"/>
      <c r="C7" s="77"/>
      <c r="D7" s="84"/>
      <c r="E7" s="77"/>
      <c r="F7" s="77"/>
      <c r="G7" s="77"/>
      <c r="H7" s="79"/>
      <c r="I7" s="79"/>
      <c r="J7" s="79"/>
      <c r="K7" s="79"/>
      <c r="L7" s="69"/>
      <c r="M7" s="69"/>
    </row>
    <row r="8" spans="1:14" ht="13.15">
      <c r="A8" s="71" t="s">
        <v>61</v>
      </c>
      <c r="B8" s="77"/>
      <c r="C8" s="77"/>
      <c r="D8" s="84"/>
      <c r="E8" s="77"/>
      <c r="F8" s="77"/>
      <c r="G8" s="77"/>
      <c r="H8" s="79"/>
      <c r="I8" s="79"/>
      <c r="J8" s="79"/>
      <c r="K8" s="79"/>
      <c r="L8" s="69"/>
      <c r="M8" s="69"/>
    </row>
    <row r="9" spans="1:14" ht="13.15">
      <c r="A9" s="78" t="s">
        <v>31</v>
      </c>
      <c r="B9" s="69"/>
      <c r="C9" s="69"/>
      <c r="D9" s="69"/>
      <c r="E9" s="69"/>
      <c r="F9" s="69"/>
      <c r="G9" s="69"/>
      <c r="H9" s="69"/>
      <c r="I9" s="69"/>
      <c r="J9" s="69"/>
      <c r="K9" s="69"/>
      <c r="L9" s="69"/>
      <c r="M9" s="69"/>
    </row>
    <row r="10" spans="1:14" ht="13.15">
      <c r="C10" s="78" t="s">
        <v>32</v>
      </c>
      <c r="D10" s="69"/>
      <c r="E10" s="69"/>
      <c r="F10" s="69"/>
      <c r="G10" s="69"/>
      <c r="H10" s="69"/>
      <c r="I10" s="69"/>
      <c r="J10" s="69"/>
      <c r="K10" s="69"/>
      <c r="L10" s="69"/>
      <c r="M10" s="69"/>
    </row>
    <row r="11" spans="1:14" ht="13.15">
      <c r="C11" s="82">
        <f>'January 1, 2015 '!A12*1.025</f>
        <v>0.28699999999999998</v>
      </c>
      <c r="D11" s="78" t="s">
        <v>33</v>
      </c>
      <c r="E11" s="69"/>
      <c r="F11" s="69"/>
      <c r="G11" s="69"/>
      <c r="H11" s="69"/>
      <c r="I11" s="69"/>
      <c r="J11" s="69"/>
      <c r="K11" s="69"/>
      <c r="L11" s="69"/>
      <c r="M11" s="69"/>
    </row>
    <row r="12" spans="1:14" ht="13.15">
      <c r="C12" s="82">
        <f>'January 1, 2015 '!A13*1.025</f>
        <v>0.36899999999999999</v>
      </c>
      <c r="D12" s="78" t="s">
        <v>34</v>
      </c>
      <c r="E12" s="69"/>
      <c r="F12" s="69"/>
      <c r="G12" s="69"/>
      <c r="H12" s="69"/>
      <c r="I12" s="69"/>
      <c r="J12" s="69"/>
      <c r="K12" s="69"/>
      <c r="L12" s="69"/>
      <c r="M12" s="69"/>
    </row>
    <row r="13" spans="1:14" ht="13.15">
      <c r="C13" s="82">
        <f>'January 1, 2015 '!A14*1.025</f>
        <v>0.54300000000000004</v>
      </c>
      <c r="D13" s="78" t="s">
        <v>35</v>
      </c>
      <c r="E13" s="69"/>
      <c r="F13" s="69"/>
      <c r="G13" s="69"/>
      <c r="H13" s="69"/>
      <c r="I13" s="69"/>
      <c r="J13" s="69"/>
      <c r="K13" s="69"/>
      <c r="L13" s="69"/>
      <c r="M13" s="69"/>
    </row>
    <row r="14" spans="1:14" ht="13.15">
      <c r="C14" s="82">
        <f>'January 1, 2015 '!A15*1.025</f>
        <v>0.81</v>
      </c>
      <c r="D14" s="78" t="s">
        <v>36</v>
      </c>
      <c r="E14" s="69"/>
      <c r="F14" s="69"/>
      <c r="G14" s="69"/>
      <c r="H14" s="69"/>
      <c r="I14" s="69"/>
      <c r="J14" s="69"/>
      <c r="K14" s="69"/>
      <c r="L14" s="69"/>
      <c r="M14" s="69"/>
    </row>
    <row r="15" spans="1:14" s="28" customFormat="1" ht="13.15">
      <c r="A15" s="70"/>
      <c r="B15" s="70"/>
      <c r="C15" s="70"/>
      <c r="D15" s="70"/>
      <c r="E15" s="70"/>
      <c r="F15" s="70"/>
      <c r="G15" s="70"/>
      <c r="H15" s="70"/>
      <c r="I15" s="70"/>
      <c r="J15" s="70"/>
      <c r="K15" s="70"/>
      <c r="L15" s="70"/>
      <c r="M15" s="70"/>
    </row>
    <row r="16" spans="1:14" s="28" customFormat="1" ht="13.15">
      <c r="A16" s="71" t="s">
        <v>67</v>
      </c>
      <c r="B16" s="70"/>
      <c r="C16" s="70"/>
      <c r="D16" s="70"/>
      <c r="E16" s="70"/>
      <c r="F16" s="70"/>
      <c r="G16" s="70"/>
      <c r="H16" s="70"/>
      <c r="I16" s="70"/>
      <c r="J16" s="70"/>
      <c r="K16" s="70"/>
      <c r="L16" s="70"/>
      <c r="M16" s="70"/>
    </row>
    <row r="17" spans="1:16" s="28" customFormat="1" ht="13.15">
      <c r="A17" s="78" t="s">
        <v>88</v>
      </c>
      <c r="B17" s="70"/>
      <c r="C17" s="70"/>
      <c r="D17" s="70"/>
      <c r="E17" s="70"/>
      <c r="F17" s="70"/>
      <c r="G17" s="70"/>
      <c r="H17" s="70"/>
      <c r="I17" s="70"/>
      <c r="J17" s="70"/>
      <c r="K17" s="70"/>
      <c r="L17" s="70"/>
      <c r="M17" s="70"/>
    </row>
    <row r="18" spans="1:16" s="28" customFormat="1" ht="13.15">
      <c r="A18" s="70"/>
      <c r="B18" s="70" t="s">
        <v>89</v>
      </c>
      <c r="C18" s="70"/>
      <c r="D18" s="70"/>
      <c r="E18" s="70"/>
      <c r="F18" s="70"/>
      <c r="G18" s="70"/>
      <c r="H18" s="70"/>
      <c r="I18" s="70"/>
      <c r="J18" s="70"/>
      <c r="K18" s="70"/>
      <c r="L18" s="70"/>
      <c r="M18" s="70"/>
    </row>
    <row r="19" spans="1:16" s="28" customFormat="1" ht="13.15">
      <c r="A19" s="70"/>
      <c r="B19" s="70"/>
      <c r="C19" s="81">
        <v>35</v>
      </c>
      <c r="D19" s="70" t="s">
        <v>90</v>
      </c>
      <c r="E19" s="70"/>
      <c r="F19" s="70"/>
      <c r="G19" s="70"/>
      <c r="H19" s="70"/>
      <c r="I19" s="70"/>
      <c r="J19" s="70"/>
      <c r="K19" s="70"/>
      <c r="L19" s="70"/>
      <c r="M19" s="70"/>
    </row>
    <row r="20" spans="1:16" s="28" customFormat="1" ht="13.15">
      <c r="A20" s="70"/>
      <c r="B20" s="70"/>
      <c r="C20" s="81">
        <v>45</v>
      </c>
      <c r="D20" s="70" t="s">
        <v>91</v>
      </c>
      <c r="E20" s="70"/>
      <c r="F20" s="70"/>
      <c r="G20" s="70"/>
      <c r="H20" s="70"/>
      <c r="I20" s="70"/>
      <c r="J20" s="70"/>
      <c r="K20" s="70"/>
      <c r="L20" s="70"/>
      <c r="M20" s="70"/>
    </row>
    <row r="21" spans="1:16" s="28" customFormat="1" ht="13.15">
      <c r="A21" s="70"/>
      <c r="B21" s="70"/>
      <c r="C21" s="81"/>
      <c r="D21" s="70"/>
      <c r="E21" s="70"/>
      <c r="F21" s="70"/>
      <c r="G21" s="70"/>
      <c r="H21" s="70"/>
      <c r="I21" s="70"/>
      <c r="J21" s="70"/>
      <c r="K21" s="70"/>
      <c r="L21" s="70"/>
      <c r="M21" s="70"/>
    </row>
    <row r="22" spans="1:16" s="28" customFormat="1" ht="13.15">
      <c r="A22" s="70"/>
      <c r="B22" s="70" t="s">
        <v>92</v>
      </c>
      <c r="C22" s="70"/>
      <c r="D22" s="70"/>
      <c r="E22" s="70"/>
      <c r="F22" s="70"/>
      <c r="G22" s="70"/>
      <c r="H22" s="70"/>
      <c r="I22" s="70"/>
      <c r="J22" s="70"/>
      <c r="K22" s="70"/>
      <c r="L22" s="70"/>
      <c r="M22" s="70"/>
    </row>
    <row r="23" spans="1:16" s="28" customFormat="1" ht="13.15">
      <c r="A23" s="70"/>
      <c r="B23" s="70" t="s">
        <v>93</v>
      </c>
      <c r="C23" s="70"/>
      <c r="D23" s="70"/>
      <c r="E23" s="70"/>
      <c r="F23" s="70"/>
      <c r="G23" s="70"/>
      <c r="H23" s="70"/>
      <c r="I23" s="70"/>
      <c r="J23" s="70"/>
      <c r="K23" s="70"/>
      <c r="L23" s="70"/>
      <c r="M23" s="70"/>
    </row>
    <row r="24" spans="1:16" s="28" customFormat="1" ht="13.15">
      <c r="A24" s="70"/>
      <c r="B24" s="70"/>
      <c r="C24" s="70"/>
      <c r="D24" s="70"/>
      <c r="E24" s="70"/>
      <c r="F24" s="70"/>
      <c r="G24" s="70"/>
      <c r="H24" s="70"/>
      <c r="I24" s="70"/>
      <c r="J24" s="70"/>
      <c r="K24" s="70"/>
      <c r="L24" s="70"/>
      <c r="M24" s="70"/>
      <c r="P24" s="85" t="s">
        <v>94</v>
      </c>
    </row>
    <row r="25" spans="1:16" s="28" customFormat="1" ht="13.15">
      <c r="A25" s="71" t="s">
        <v>63</v>
      </c>
      <c r="B25" s="70"/>
      <c r="C25" s="70"/>
      <c r="D25" s="70"/>
      <c r="E25" s="70"/>
      <c r="F25" s="70"/>
      <c r="G25" s="70"/>
      <c r="H25" s="70"/>
      <c r="I25" s="70"/>
      <c r="J25" s="70"/>
      <c r="K25" s="70"/>
      <c r="L25" s="70"/>
      <c r="M25" s="70"/>
    </row>
    <row r="26" spans="1:16" s="28" customFormat="1" ht="13.15">
      <c r="A26" s="78" t="s">
        <v>95</v>
      </c>
      <c r="B26" s="78"/>
      <c r="C26" s="80">
        <f>1.79*1.025</f>
        <v>1.83</v>
      </c>
      <c r="D26" s="78" t="s">
        <v>96</v>
      </c>
      <c r="E26" s="78"/>
      <c r="F26" s="78"/>
      <c r="G26" s="78"/>
      <c r="H26" s="78"/>
      <c r="I26" s="78"/>
      <c r="J26" s="78"/>
      <c r="K26" s="69"/>
      <c r="L26" s="69"/>
      <c r="M26" s="69"/>
    </row>
    <row r="27" spans="1:16" s="28" customFormat="1">
      <c r="A27" s="38"/>
      <c r="B27" s="38"/>
      <c r="C27" s="38"/>
      <c r="D27" s="38"/>
      <c r="E27" s="38"/>
      <c r="F27" s="38"/>
      <c r="G27" s="38"/>
      <c r="H27" s="38"/>
      <c r="I27" s="38"/>
      <c r="J27" s="38"/>
      <c r="K27" s="27"/>
      <c r="L27" s="27"/>
      <c r="M27" s="27"/>
    </row>
    <row r="28" spans="1:16" s="28" customFormat="1" ht="13.15">
      <c r="A28" s="71" t="s">
        <v>97</v>
      </c>
      <c r="B28" s="72"/>
      <c r="C28" s="72"/>
      <c r="D28" s="72"/>
      <c r="E28" s="73"/>
      <c r="F28" s="73"/>
      <c r="G28" s="74"/>
      <c r="H28" s="72"/>
      <c r="I28" s="72"/>
      <c r="J28" s="72"/>
      <c r="K28" s="72"/>
      <c r="L28" s="69"/>
      <c r="M28" s="69"/>
    </row>
    <row r="29" spans="1:16" ht="13.15">
      <c r="A29" s="71"/>
      <c r="B29" s="72" t="s">
        <v>71</v>
      </c>
      <c r="C29" s="72"/>
      <c r="D29" s="72"/>
      <c r="E29" s="73"/>
      <c r="F29" s="73"/>
      <c r="G29" s="74"/>
      <c r="H29" s="72"/>
      <c r="I29" s="72"/>
      <c r="J29" s="72"/>
      <c r="K29" s="72"/>
      <c r="L29" s="69"/>
      <c r="M29" s="69"/>
    </row>
    <row r="30" spans="1:16" ht="13.15">
      <c r="A30" s="72"/>
      <c r="B30" s="72"/>
      <c r="C30" s="72"/>
      <c r="D30" s="72"/>
      <c r="E30" s="73"/>
      <c r="F30" s="73"/>
      <c r="G30" s="74"/>
      <c r="H30" s="73" t="s">
        <v>5</v>
      </c>
      <c r="I30" s="73" t="s">
        <v>6</v>
      </c>
      <c r="J30" s="73" t="s">
        <v>7</v>
      </c>
      <c r="K30" s="73" t="s">
        <v>8</v>
      </c>
      <c r="L30" s="73" t="s">
        <v>85</v>
      </c>
      <c r="M30" s="73"/>
    </row>
    <row r="31" spans="1:16" ht="13.5" thickBot="1">
      <c r="A31" s="75" t="s">
        <v>9</v>
      </c>
      <c r="B31" s="75" t="s">
        <v>10</v>
      </c>
      <c r="C31" s="75" t="s">
        <v>11</v>
      </c>
      <c r="D31" s="76" t="s">
        <v>12</v>
      </c>
      <c r="E31" s="75" t="s">
        <v>13</v>
      </c>
      <c r="F31" s="75" t="s">
        <v>14</v>
      </c>
      <c r="G31" s="75" t="s">
        <v>15</v>
      </c>
      <c r="H31" s="75" t="s">
        <v>16</v>
      </c>
      <c r="I31" s="75" t="s">
        <v>16</v>
      </c>
      <c r="J31" s="75" t="s">
        <v>16</v>
      </c>
      <c r="K31" s="75" t="s">
        <v>16</v>
      </c>
      <c r="L31" s="75" t="s">
        <v>16</v>
      </c>
      <c r="M31" s="75"/>
    </row>
    <row r="32" spans="1:16" ht="13.15">
      <c r="A32" s="77" t="s">
        <v>17</v>
      </c>
      <c r="B32" s="77">
        <v>3</v>
      </c>
      <c r="C32" s="77" t="s">
        <v>18</v>
      </c>
      <c r="D32" s="78" t="s">
        <v>58</v>
      </c>
      <c r="E32" s="77">
        <v>340</v>
      </c>
      <c r="F32" s="77">
        <v>7</v>
      </c>
      <c r="G32" s="77" t="s">
        <v>20</v>
      </c>
      <c r="H32" s="79">
        <f>I6</f>
        <v>31.14</v>
      </c>
      <c r="I32" s="79">
        <f>J6</f>
        <v>32.1</v>
      </c>
      <c r="J32" s="79">
        <f>K6</f>
        <v>33.1</v>
      </c>
      <c r="K32" s="79">
        <f>L6</f>
        <v>34.119999999999997</v>
      </c>
      <c r="L32" s="79">
        <f>M6</f>
        <v>35.18</v>
      </c>
      <c r="M32" s="79"/>
    </row>
    <row r="33" spans="1:13" ht="13.15">
      <c r="A33" s="77"/>
      <c r="B33" s="77"/>
      <c r="C33" s="77"/>
      <c r="D33" s="84"/>
      <c r="E33" s="77"/>
      <c r="F33" s="77"/>
      <c r="G33" s="77"/>
      <c r="H33" s="79"/>
      <c r="I33" s="79"/>
      <c r="J33" s="79"/>
      <c r="K33" s="79"/>
      <c r="L33" s="69"/>
      <c r="M33" s="69"/>
    </row>
  </sheetData>
  <pageMargins left="0.25" right="0.25" top="0.75" bottom="0.75" header="0.3" footer="0.3"/>
  <pageSetup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33"/>
  <sheetViews>
    <sheetView workbookViewId="0">
      <selection activeCell="D42" sqref="D42"/>
    </sheetView>
  </sheetViews>
  <sheetFormatPr defaultColWidth="9.1328125" defaultRowHeight="12.75"/>
  <cols>
    <col min="1" max="1" width="7.3984375" style="27" customWidth="1"/>
    <col min="2" max="2" width="5.59765625" style="27" customWidth="1"/>
    <col min="3" max="3" width="8.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ht="13.15">
      <c r="A1" s="71" t="s">
        <v>2</v>
      </c>
      <c r="B1" s="72"/>
      <c r="C1" s="72"/>
      <c r="D1" s="72"/>
      <c r="E1" s="73"/>
      <c r="F1" s="73"/>
      <c r="G1" s="74"/>
      <c r="H1" s="72"/>
      <c r="I1" s="72"/>
      <c r="J1" s="72"/>
      <c r="K1" s="72"/>
      <c r="L1" s="69"/>
      <c r="M1" s="69"/>
    </row>
    <row r="2" spans="1:14" ht="13.15">
      <c r="A2" s="71" t="s">
        <v>98</v>
      </c>
      <c r="B2" s="72"/>
      <c r="C2" s="72"/>
      <c r="D2" s="72"/>
      <c r="E2" s="73"/>
      <c r="F2" s="73"/>
      <c r="G2" s="74"/>
      <c r="H2" s="72"/>
      <c r="I2" s="72"/>
      <c r="J2" s="72"/>
      <c r="K2" s="72"/>
      <c r="L2" s="69"/>
      <c r="M2" s="69"/>
    </row>
    <row r="3" spans="1:14" ht="13.15">
      <c r="A3" s="71"/>
      <c r="B3" s="72" t="s">
        <v>71</v>
      </c>
      <c r="C3" s="72"/>
      <c r="D3" s="72"/>
      <c r="E3" s="73"/>
      <c r="F3" s="73"/>
      <c r="G3" s="74"/>
      <c r="H3" s="72"/>
      <c r="I3" s="72"/>
      <c r="J3" s="72"/>
      <c r="K3" s="72"/>
      <c r="L3" s="69"/>
      <c r="M3" s="69"/>
    </row>
    <row r="4" spans="1:14" ht="13.15">
      <c r="A4" s="72"/>
      <c r="B4" s="72"/>
      <c r="C4" s="72"/>
      <c r="D4" s="72"/>
      <c r="E4" s="73"/>
      <c r="F4" s="73"/>
      <c r="G4" s="74"/>
      <c r="H4" s="73" t="s">
        <v>5</v>
      </c>
      <c r="I4" s="73" t="s">
        <v>6</v>
      </c>
      <c r="J4" s="73" t="s">
        <v>7</v>
      </c>
      <c r="K4" s="73" t="s">
        <v>8</v>
      </c>
      <c r="L4" s="73" t="s">
        <v>85</v>
      </c>
      <c r="M4" s="73"/>
      <c r="N4" s="33"/>
    </row>
    <row r="5" spans="1:14" ht="13.5" thickBot="1">
      <c r="A5" s="75" t="s">
        <v>9</v>
      </c>
      <c r="B5" s="75" t="s">
        <v>10</v>
      </c>
      <c r="C5" s="75" t="s">
        <v>11</v>
      </c>
      <c r="D5" s="76" t="s">
        <v>12</v>
      </c>
      <c r="E5" s="75" t="s">
        <v>13</v>
      </c>
      <c r="F5" s="75" t="s">
        <v>14</v>
      </c>
      <c r="G5" s="75" t="s">
        <v>15</v>
      </c>
      <c r="H5" s="75" t="s">
        <v>16</v>
      </c>
      <c r="I5" s="75" t="s">
        <v>16</v>
      </c>
      <c r="J5" s="75" t="s">
        <v>16</v>
      </c>
      <c r="K5" s="75" t="s">
        <v>16</v>
      </c>
      <c r="L5" s="75" t="s">
        <v>16</v>
      </c>
      <c r="M5" s="75"/>
      <c r="N5" s="33"/>
    </row>
    <row r="6" spans="1:14" ht="13.15">
      <c r="A6" s="77" t="s">
        <v>17</v>
      </c>
      <c r="B6" s="77">
        <v>3</v>
      </c>
      <c r="C6" s="77" t="s">
        <v>18</v>
      </c>
      <c r="D6" s="78" t="s">
        <v>58</v>
      </c>
      <c r="E6" s="77">
        <v>340</v>
      </c>
      <c r="F6" s="77">
        <v>7</v>
      </c>
      <c r="G6" s="77" t="s">
        <v>20</v>
      </c>
      <c r="H6" s="79">
        <f>'April 2016'!H32*1.025</f>
        <v>31.92</v>
      </c>
      <c r="I6" s="79">
        <f>'April 2016'!I32*1.025</f>
        <v>32.9</v>
      </c>
      <c r="J6" s="79">
        <f>'April 2016'!J32*1.025</f>
        <v>33.93</v>
      </c>
      <c r="K6" s="79">
        <f>'April 2016'!K32*1.025</f>
        <v>34.97</v>
      </c>
      <c r="L6" s="79">
        <f>'April 2016'!L32*1.025</f>
        <v>36.06</v>
      </c>
      <c r="M6" s="79"/>
    </row>
    <row r="7" spans="1:14" ht="13.15">
      <c r="A7" s="77"/>
      <c r="B7" s="77"/>
      <c r="C7" s="77"/>
      <c r="D7" s="84"/>
      <c r="E7" s="77"/>
      <c r="F7" s="77"/>
      <c r="G7" s="77"/>
      <c r="H7" s="79"/>
      <c r="I7" s="79"/>
      <c r="J7" s="79"/>
      <c r="K7" s="79"/>
      <c r="L7" s="69"/>
      <c r="M7" s="69"/>
    </row>
    <row r="8" spans="1:14" ht="13.15">
      <c r="A8" s="71" t="s">
        <v>61</v>
      </c>
      <c r="B8" s="77"/>
      <c r="C8" s="77"/>
      <c r="D8" s="84"/>
      <c r="E8" s="77"/>
      <c r="F8" s="77"/>
      <c r="G8" s="77"/>
      <c r="H8" s="79"/>
      <c r="I8" s="79"/>
      <c r="J8" s="79"/>
      <c r="K8" s="79"/>
      <c r="L8" s="69"/>
      <c r="M8" s="69"/>
    </row>
    <row r="9" spans="1:14" ht="13.15">
      <c r="A9" s="78" t="s">
        <v>31</v>
      </c>
      <c r="B9" s="69"/>
      <c r="C9" s="69"/>
      <c r="D9" s="69"/>
      <c r="E9" s="69"/>
      <c r="F9" s="69"/>
      <c r="G9" s="69"/>
      <c r="H9" s="69"/>
      <c r="I9" s="69"/>
      <c r="J9" s="69"/>
      <c r="K9" s="69"/>
      <c r="L9" s="69"/>
      <c r="M9" s="69"/>
    </row>
    <row r="10" spans="1:14" ht="13.15">
      <c r="C10" s="78" t="s">
        <v>32</v>
      </c>
      <c r="D10" s="69"/>
      <c r="E10" s="69"/>
      <c r="F10" s="69"/>
      <c r="G10" s="69"/>
      <c r="H10" s="69"/>
      <c r="I10" s="69"/>
      <c r="J10" s="69"/>
      <c r="K10" s="69"/>
      <c r="L10" s="69"/>
      <c r="M10" s="69"/>
    </row>
    <row r="11" spans="1:14" ht="13.15">
      <c r="C11" s="82">
        <f>'April 2016'!C11*1.025</f>
        <v>0.29399999999999998</v>
      </c>
      <c r="D11" s="78" t="s">
        <v>33</v>
      </c>
      <c r="E11" s="69"/>
      <c r="F11" s="69"/>
      <c r="G11" s="69"/>
      <c r="H11" s="69"/>
      <c r="I11" s="69"/>
      <c r="J11" s="69"/>
      <c r="K11" s="69"/>
      <c r="L11" s="69"/>
      <c r="M11" s="69"/>
    </row>
    <row r="12" spans="1:14" ht="13.15">
      <c r="C12" s="82">
        <f>'April 2016'!C12*1.025</f>
        <v>0.378</v>
      </c>
      <c r="D12" s="78" t="s">
        <v>34</v>
      </c>
      <c r="E12" s="69"/>
      <c r="F12" s="69"/>
      <c r="G12" s="69"/>
      <c r="H12" s="69"/>
      <c r="I12" s="69"/>
      <c r="J12" s="69"/>
      <c r="K12" s="69"/>
      <c r="L12" s="69"/>
      <c r="M12" s="69"/>
    </row>
    <row r="13" spans="1:14" ht="13.15">
      <c r="C13" s="82">
        <f>'April 2016'!C13*1.025</f>
        <v>0.55700000000000005</v>
      </c>
      <c r="D13" s="78" t="s">
        <v>35</v>
      </c>
      <c r="E13" s="69"/>
      <c r="F13" s="69"/>
      <c r="G13" s="69"/>
      <c r="H13" s="69"/>
      <c r="I13" s="69"/>
      <c r="J13" s="69"/>
      <c r="K13" s="69"/>
      <c r="L13" s="69"/>
      <c r="M13" s="69"/>
    </row>
    <row r="14" spans="1:14" ht="13.15">
      <c r="C14" s="82">
        <f>'April 2016'!C14*1.025</f>
        <v>0.83</v>
      </c>
      <c r="D14" s="78" t="s">
        <v>36</v>
      </c>
      <c r="E14" s="69"/>
      <c r="F14" s="69"/>
      <c r="G14" s="69"/>
      <c r="H14" s="69"/>
      <c r="I14" s="69"/>
      <c r="J14" s="69"/>
      <c r="K14" s="69"/>
      <c r="L14" s="69"/>
      <c r="M14" s="69"/>
    </row>
    <row r="15" spans="1:14" s="28" customFormat="1" ht="13.15">
      <c r="A15" s="70"/>
      <c r="B15" s="70"/>
      <c r="C15" s="70"/>
      <c r="D15" s="70"/>
      <c r="E15" s="70"/>
      <c r="F15" s="70"/>
      <c r="G15" s="70"/>
      <c r="H15" s="70"/>
      <c r="I15" s="70"/>
      <c r="J15" s="70"/>
      <c r="K15" s="70"/>
      <c r="L15" s="70"/>
      <c r="M15" s="70"/>
    </row>
    <row r="16" spans="1:14" s="28" customFormat="1" ht="13.15">
      <c r="A16" s="71" t="s">
        <v>67</v>
      </c>
      <c r="B16" s="70"/>
      <c r="C16" s="70"/>
      <c r="D16" s="70"/>
      <c r="E16" s="70"/>
      <c r="F16" s="70"/>
      <c r="G16" s="70"/>
      <c r="H16" s="70"/>
      <c r="I16" s="70"/>
      <c r="J16" s="70"/>
      <c r="K16" s="70"/>
      <c r="L16" s="70"/>
      <c r="M16" s="70"/>
    </row>
    <row r="17" spans="1:13" s="28" customFormat="1" ht="13.15">
      <c r="A17" s="78" t="s">
        <v>88</v>
      </c>
      <c r="B17" s="70"/>
      <c r="C17" s="70"/>
      <c r="D17" s="70"/>
      <c r="E17" s="70"/>
      <c r="F17" s="70"/>
      <c r="G17" s="70"/>
      <c r="H17" s="70"/>
      <c r="I17" s="70"/>
      <c r="J17" s="70"/>
      <c r="K17" s="70"/>
      <c r="L17" s="70"/>
      <c r="M17" s="70"/>
    </row>
    <row r="18" spans="1:13" s="28" customFormat="1" ht="13.15">
      <c r="A18" s="70"/>
      <c r="B18" s="70" t="s">
        <v>89</v>
      </c>
      <c r="C18" s="70"/>
      <c r="D18" s="70"/>
      <c r="E18" s="70"/>
      <c r="F18" s="70"/>
      <c r="G18" s="70"/>
      <c r="H18" s="70"/>
      <c r="I18" s="70"/>
      <c r="J18" s="70"/>
      <c r="K18" s="70"/>
      <c r="L18" s="70"/>
      <c r="M18" s="70"/>
    </row>
    <row r="19" spans="1:13" s="28" customFormat="1" ht="13.15">
      <c r="A19" s="70"/>
      <c r="B19" s="70"/>
      <c r="C19" s="81">
        <v>35</v>
      </c>
      <c r="D19" s="70" t="s">
        <v>90</v>
      </c>
      <c r="E19" s="70"/>
      <c r="F19" s="70"/>
      <c r="G19" s="70"/>
      <c r="H19" s="70"/>
      <c r="I19" s="70"/>
      <c r="J19" s="70"/>
      <c r="K19" s="70"/>
      <c r="L19" s="70"/>
      <c r="M19" s="70"/>
    </row>
    <row r="20" spans="1:13" s="28" customFormat="1" ht="13.15">
      <c r="A20" s="70"/>
      <c r="B20" s="70"/>
      <c r="C20" s="81">
        <v>45</v>
      </c>
      <c r="D20" s="70" t="s">
        <v>91</v>
      </c>
      <c r="E20" s="70"/>
      <c r="F20" s="70"/>
      <c r="G20" s="70"/>
      <c r="H20" s="70"/>
      <c r="I20" s="70"/>
      <c r="J20" s="70"/>
      <c r="K20" s="70"/>
      <c r="L20" s="70"/>
      <c r="M20" s="70"/>
    </row>
    <row r="21" spans="1:13" s="28" customFormat="1" ht="13.15">
      <c r="A21" s="70"/>
      <c r="B21" s="70"/>
      <c r="C21" s="81"/>
      <c r="D21" s="70"/>
      <c r="E21" s="70"/>
      <c r="F21" s="70"/>
      <c r="G21" s="70"/>
      <c r="H21" s="70"/>
      <c r="I21" s="70"/>
      <c r="J21" s="70"/>
      <c r="K21" s="70"/>
      <c r="L21" s="70"/>
      <c r="M21" s="70"/>
    </row>
    <row r="22" spans="1:13" s="28" customFormat="1" ht="13.15">
      <c r="A22" s="70"/>
      <c r="B22" s="70" t="s">
        <v>92</v>
      </c>
      <c r="C22" s="70"/>
      <c r="D22" s="70"/>
      <c r="E22" s="70"/>
      <c r="F22" s="70"/>
      <c r="G22" s="70"/>
      <c r="H22" s="70"/>
      <c r="I22" s="70"/>
      <c r="J22" s="70"/>
      <c r="K22" s="70"/>
      <c r="L22" s="70"/>
      <c r="M22" s="70"/>
    </row>
    <row r="23" spans="1:13" s="28" customFormat="1" ht="13.15">
      <c r="A23" s="70"/>
      <c r="B23" s="70" t="s">
        <v>93</v>
      </c>
      <c r="C23" s="70"/>
      <c r="D23" s="70"/>
      <c r="E23" s="70"/>
      <c r="F23" s="70"/>
      <c r="G23" s="70"/>
      <c r="H23" s="70"/>
      <c r="I23" s="70"/>
      <c r="J23" s="70"/>
      <c r="K23" s="70"/>
      <c r="L23" s="70"/>
      <c r="M23" s="70"/>
    </row>
    <row r="24" spans="1:13" s="28" customFormat="1" ht="13.15">
      <c r="A24" s="70"/>
      <c r="B24" s="70"/>
      <c r="C24" s="70"/>
      <c r="D24" s="70"/>
      <c r="E24" s="70"/>
      <c r="F24" s="70"/>
      <c r="G24" s="70"/>
      <c r="H24" s="70"/>
      <c r="I24" s="70"/>
      <c r="J24" s="70"/>
      <c r="K24" s="70"/>
      <c r="L24" s="70"/>
      <c r="M24" s="70"/>
    </row>
    <row r="25" spans="1:13" s="28" customFormat="1" ht="13.15">
      <c r="A25" s="71" t="s">
        <v>63</v>
      </c>
      <c r="B25" s="70"/>
      <c r="C25" s="70"/>
      <c r="D25" s="70"/>
      <c r="E25" s="70"/>
      <c r="F25" s="70"/>
      <c r="G25" s="70"/>
      <c r="H25" s="70"/>
      <c r="I25" s="70"/>
      <c r="J25" s="70"/>
      <c r="K25" s="70"/>
      <c r="L25" s="70"/>
      <c r="M25" s="70"/>
    </row>
    <row r="26" spans="1:13" s="28" customFormat="1" ht="13.15">
      <c r="A26" s="78" t="s">
        <v>95</v>
      </c>
      <c r="B26" s="78"/>
      <c r="C26" s="80">
        <f>'April 2016'!C26*1.025</f>
        <v>1.88</v>
      </c>
      <c r="D26" s="78" t="s">
        <v>96</v>
      </c>
      <c r="E26" s="78"/>
      <c r="F26" s="78"/>
      <c r="G26" s="78"/>
      <c r="H26" s="78"/>
      <c r="I26" s="78"/>
      <c r="J26" s="78"/>
      <c r="K26" s="69"/>
      <c r="L26" s="69"/>
      <c r="M26" s="69"/>
    </row>
    <row r="27" spans="1:13" s="28" customFormat="1">
      <c r="A27" s="38"/>
      <c r="B27" s="38"/>
      <c r="C27" s="38"/>
      <c r="D27" s="38"/>
      <c r="E27" s="38"/>
      <c r="F27" s="38"/>
      <c r="G27" s="38"/>
      <c r="H27" s="38"/>
      <c r="I27" s="38"/>
      <c r="J27" s="38"/>
      <c r="K27" s="27"/>
      <c r="L27" s="27"/>
      <c r="M27" s="27"/>
    </row>
    <row r="28" spans="1:13" s="28" customFormat="1" ht="13.15">
      <c r="A28" s="71" t="s">
        <v>99</v>
      </c>
      <c r="B28" s="72"/>
      <c r="C28" s="72"/>
      <c r="D28" s="72"/>
      <c r="E28" s="73"/>
      <c r="F28" s="73"/>
      <c r="G28" s="74"/>
      <c r="H28" s="72"/>
      <c r="I28" s="72"/>
      <c r="J28" s="72"/>
      <c r="K28" s="72"/>
      <c r="L28" s="69"/>
      <c r="M28" s="69"/>
    </row>
    <row r="29" spans="1:13" s="28" customFormat="1" ht="13.15">
      <c r="A29" s="71"/>
      <c r="B29" s="72" t="s">
        <v>71</v>
      </c>
      <c r="C29" s="72"/>
      <c r="D29" s="72"/>
      <c r="E29" s="73"/>
      <c r="F29" s="73"/>
      <c r="G29" s="74"/>
      <c r="H29" s="72"/>
      <c r="I29" s="72"/>
      <c r="J29" s="72"/>
      <c r="K29" s="72"/>
      <c r="L29" s="69"/>
      <c r="M29" s="69"/>
    </row>
    <row r="30" spans="1:13" s="28" customFormat="1" ht="13.15">
      <c r="A30" s="72"/>
      <c r="B30" s="72"/>
      <c r="C30" s="72"/>
      <c r="D30" s="72"/>
      <c r="E30" s="73"/>
      <c r="F30" s="73"/>
      <c r="G30" s="74"/>
      <c r="H30" s="73" t="s">
        <v>5</v>
      </c>
      <c r="I30" s="73" t="s">
        <v>6</v>
      </c>
      <c r="J30" s="73" t="s">
        <v>7</v>
      </c>
      <c r="K30" s="73" t="s">
        <v>8</v>
      </c>
      <c r="L30" s="73"/>
      <c r="M30" s="73"/>
    </row>
    <row r="31" spans="1:13" s="28" customFormat="1" ht="13.5" thickBot="1">
      <c r="A31" s="75" t="s">
        <v>9</v>
      </c>
      <c r="B31" s="75" t="s">
        <v>10</v>
      </c>
      <c r="C31" s="75" t="s">
        <v>11</v>
      </c>
      <c r="D31" s="76" t="s">
        <v>12</v>
      </c>
      <c r="E31" s="75" t="s">
        <v>13</v>
      </c>
      <c r="F31" s="75" t="s">
        <v>14</v>
      </c>
      <c r="G31" s="75" t="s">
        <v>15</v>
      </c>
      <c r="H31" s="75" t="s">
        <v>16</v>
      </c>
      <c r="I31" s="75" t="s">
        <v>16</v>
      </c>
      <c r="J31" s="75" t="s">
        <v>16</v>
      </c>
      <c r="K31" s="75" t="s">
        <v>16</v>
      </c>
      <c r="L31" s="75"/>
      <c r="M31" s="75"/>
    </row>
    <row r="32" spans="1:13" s="28" customFormat="1" ht="13.15">
      <c r="A32" s="77" t="s">
        <v>17</v>
      </c>
      <c r="B32" s="77">
        <v>3</v>
      </c>
      <c r="C32" s="77" t="s">
        <v>18</v>
      </c>
      <c r="D32" s="78" t="s">
        <v>58</v>
      </c>
      <c r="E32" s="77">
        <v>340</v>
      </c>
      <c r="F32" s="77">
        <v>7</v>
      </c>
      <c r="G32" s="77" t="s">
        <v>20</v>
      </c>
      <c r="H32" s="79">
        <f>I6</f>
        <v>32.9</v>
      </c>
      <c r="I32" s="79">
        <f>J6</f>
        <v>33.93</v>
      </c>
      <c r="J32" s="79">
        <f>K6</f>
        <v>34.97</v>
      </c>
      <c r="K32" s="79">
        <f>L6</f>
        <v>36.06</v>
      </c>
      <c r="L32" s="79"/>
      <c r="M32" s="79"/>
    </row>
    <row r="33" spans="1:13" s="28" customFormat="1" ht="13.15">
      <c r="A33" s="77"/>
      <c r="B33" s="77"/>
      <c r="C33" s="77"/>
      <c r="D33" s="84"/>
      <c r="E33" s="77"/>
      <c r="F33" s="77"/>
      <c r="G33" s="77"/>
      <c r="H33" s="79"/>
      <c r="I33" s="79"/>
      <c r="J33" s="79"/>
      <c r="K33" s="79"/>
      <c r="L33" s="69"/>
      <c r="M33" s="69"/>
    </row>
  </sheetData>
  <pageMargins left="0.25" right="0.25" top="0.75" bottom="0.75" header="0.3" footer="0.3"/>
  <pageSetup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2"/>
  <sheetViews>
    <sheetView workbookViewId="0">
      <selection activeCell="D42" sqref="D42"/>
    </sheetView>
  </sheetViews>
  <sheetFormatPr defaultColWidth="9.1328125" defaultRowHeight="12.75"/>
  <cols>
    <col min="1" max="1" width="7.3984375" style="27" customWidth="1"/>
    <col min="2" max="2" width="5.59765625" style="27" customWidth="1"/>
    <col min="3" max="3" width="8.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ht="13.15">
      <c r="A1" s="71" t="s">
        <v>2</v>
      </c>
      <c r="B1" s="72"/>
      <c r="C1" s="72"/>
      <c r="D1" s="72"/>
      <c r="E1" s="73"/>
      <c r="F1" s="73"/>
      <c r="G1" s="74"/>
      <c r="H1" s="72"/>
      <c r="I1" s="72"/>
      <c r="J1" s="72"/>
      <c r="K1" s="72"/>
      <c r="L1" s="69"/>
      <c r="M1" s="69"/>
    </row>
    <row r="2" spans="1:14" ht="13.15">
      <c r="A2" s="71" t="s">
        <v>100</v>
      </c>
      <c r="B2" s="72"/>
      <c r="C2" s="72"/>
      <c r="D2" s="72"/>
      <c r="E2" s="73"/>
      <c r="F2" s="73"/>
      <c r="G2" s="74"/>
      <c r="H2" s="72"/>
      <c r="I2" s="72"/>
      <c r="J2" s="72"/>
      <c r="K2" s="72"/>
      <c r="L2" s="69"/>
      <c r="M2" s="69"/>
    </row>
    <row r="3" spans="1:14" ht="13.15">
      <c r="A3" s="71"/>
      <c r="B3" s="72" t="s">
        <v>71</v>
      </c>
      <c r="C3" s="72"/>
      <c r="D3" s="72"/>
      <c r="E3" s="73"/>
      <c r="F3" s="73"/>
      <c r="G3" s="74"/>
      <c r="H3" s="72"/>
      <c r="I3" s="72"/>
      <c r="J3" s="72"/>
      <c r="K3" s="72"/>
      <c r="L3" s="69"/>
      <c r="M3" s="69"/>
    </row>
    <row r="4" spans="1:14" ht="13.15">
      <c r="A4" s="72"/>
      <c r="B4" s="72"/>
      <c r="C4" s="72"/>
      <c r="D4" s="72"/>
      <c r="E4" s="73"/>
      <c r="F4" s="73"/>
      <c r="G4" s="74"/>
      <c r="H4" s="73" t="s">
        <v>5</v>
      </c>
      <c r="I4" s="73" t="s">
        <v>6</v>
      </c>
      <c r="J4" s="73" t="s">
        <v>7</v>
      </c>
      <c r="K4" s="73" t="s">
        <v>8</v>
      </c>
      <c r="L4" s="73"/>
      <c r="M4" s="73"/>
      <c r="N4" s="33"/>
    </row>
    <row r="5" spans="1:14" ht="13.5" thickBot="1">
      <c r="A5" s="75" t="s">
        <v>9</v>
      </c>
      <c r="B5" s="75" t="s">
        <v>10</v>
      </c>
      <c r="C5" s="75" t="s">
        <v>11</v>
      </c>
      <c r="D5" s="76" t="s">
        <v>12</v>
      </c>
      <c r="E5" s="75" t="s">
        <v>13</v>
      </c>
      <c r="F5" s="75" t="s">
        <v>14</v>
      </c>
      <c r="G5" s="75" t="s">
        <v>15</v>
      </c>
      <c r="H5" s="75" t="s">
        <v>16</v>
      </c>
      <c r="I5" s="75" t="s">
        <v>16</v>
      </c>
      <c r="J5" s="75" t="s">
        <v>16</v>
      </c>
      <c r="K5" s="75" t="s">
        <v>16</v>
      </c>
      <c r="L5" s="75"/>
      <c r="M5" s="75"/>
      <c r="N5" s="33"/>
    </row>
    <row r="6" spans="1:14" ht="13.15">
      <c r="A6" s="77" t="s">
        <v>17</v>
      </c>
      <c r="B6" s="77">
        <v>3</v>
      </c>
      <c r="C6" s="77" t="s">
        <v>18</v>
      </c>
      <c r="D6" s="78" t="s">
        <v>58</v>
      </c>
      <c r="E6" s="77">
        <v>340</v>
      </c>
      <c r="F6" s="77">
        <v>7</v>
      </c>
      <c r="G6" s="77" t="s">
        <v>20</v>
      </c>
      <c r="H6" s="79">
        <f>'April 2017'!H32*1.025</f>
        <v>33.72</v>
      </c>
      <c r="I6" s="79">
        <f>'April 2017'!I32*1.025</f>
        <v>34.78</v>
      </c>
      <c r="J6" s="79">
        <f>'April 2017'!J32*1.025</f>
        <v>35.840000000000003</v>
      </c>
      <c r="K6" s="79">
        <f>'April 2017'!K32*1.025</f>
        <v>36.96</v>
      </c>
      <c r="L6" s="79"/>
      <c r="M6" s="79"/>
    </row>
    <row r="7" spans="1:14" ht="13.15">
      <c r="A7" s="77"/>
      <c r="B7" s="77"/>
      <c r="C7" s="77"/>
      <c r="D7" s="84"/>
      <c r="E7" s="77"/>
      <c r="F7" s="77"/>
      <c r="G7" s="77"/>
      <c r="H7" s="79"/>
      <c r="I7" s="79"/>
      <c r="J7" s="79"/>
      <c r="K7" s="79"/>
      <c r="L7" s="69"/>
      <c r="M7" s="69"/>
    </row>
    <row r="8" spans="1:14" ht="13.15">
      <c r="A8" s="71" t="s">
        <v>61</v>
      </c>
      <c r="B8" s="77"/>
      <c r="C8" s="77"/>
      <c r="D8" s="84"/>
      <c r="E8" s="77"/>
      <c r="F8" s="77"/>
      <c r="G8" s="77"/>
      <c r="H8" s="79"/>
      <c r="I8" s="79"/>
      <c r="J8" s="79"/>
      <c r="K8" s="79"/>
      <c r="L8" s="69"/>
      <c r="M8" s="69"/>
    </row>
    <row r="9" spans="1:14" ht="13.15">
      <c r="A9" s="78" t="s">
        <v>31</v>
      </c>
      <c r="B9" s="69"/>
      <c r="C9" s="69"/>
      <c r="D9" s="69"/>
      <c r="E9" s="69"/>
      <c r="F9" s="69"/>
      <c r="G9" s="69"/>
      <c r="H9" s="69"/>
      <c r="I9" s="69"/>
      <c r="J9" s="69"/>
      <c r="K9" s="69"/>
      <c r="L9" s="69"/>
      <c r="M9" s="69"/>
    </row>
    <row r="10" spans="1:14" ht="13.15">
      <c r="C10" s="78" t="s">
        <v>32</v>
      </c>
      <c r="D10" s="69"/>
      <c r="E10" s="69"/>
      <c r="F10" s="69"/>
      <c r="G10" s="69"/>
      <c r="H10" s="69"/>
      <c r="I10" s="69"/>
      <c r="J10" s="69"/>
      <c r="K10" s="69"/>
      <c r="L10" s="69"/>
      <c r="M10" s="69"/>
    </row>
    <row r="11" spans="1:14" ht="13.15">
      <c r="C11" s="82">
        <f>'April 2017'!C11*1.025</f>
        <v>0.30099999999999999</v>
      </c>
      <c r="D11" s="78" t="s">
        <v>33</v>
      </c>
      <c r="E11" s="69"/>
      <c r="F11" s="69"/>
      <c r="G11" s="69"/>
      <c r="H11" s="69"/>
      <c r="I11" s="69"/>
      <c r="J11" s="69"/>
      <c r="K11" s="69"/>
      <c r="L11" s="69"/>
      <c r="M11" s="69"/>
    </row>
    <row r="12" spans="1:14" ht="13.15">
      <c r="C12" s="82">
        <f>'April 2017'!C12*1.025</f>
        <v>0.38700000000000001</v>
      </c>
      <c r="D12" s="78" t="s">
        <v>34</v>
      </c>
      <c r="E12" s="69"/>
      <c r="F12" s="69"/>
      <c r="G12" s="69"/>
      <c r="H12" s="69"/>
      <c r="I12" s="69"/>
      <c r="J12" s="69"/>
      <c r="K12" s="69"/>
      <c r="L12" s="69"/>
      <c r="M12" s="69"/>
    </row>
    <row r="13" spans="1:14" ht="13.15">
      <c r="C13" s="82">
        <f>'April 2017'!C13*1.025</f>
        <v>0.57099999999999995</v>
      </c>
      <c r="D13" s="78" t="s">
        <v>35</v>
      </c>
      <c r="E13" s="69"/>
      <c r="F13" s="69"/>
      <c r="G13" s="69"/>
      <c r="H13" s="69"/>
      <c r="I13" s="69"/>
      <c r="J13" s="69"/>
      <c r="K13" s="69"/>
      <c r="L13" s="69"/>
      <c r="M13" s="69"/>
    </row>
    <row r="14" spans="1:14" ht="13.15">
      <c r="C14" s="82">
        <f>'April 2017'!C14*1.025</f>
        <v>0.85099999999999998</v>
      </c>
      <c r="D14" s="78" t="s">
        <v>36</v>
      </c>
      <c r="E14" s="69"/>
      <c r="F14" s="69"/>
      <c r="G14" s="69"/>
      <c r="H14" s="69"/>
      <c r="I14" s="69"/>
      <c r="J14" s="69"/>
      <c r="K14" s="69"/>
      <c r="L14" s="69"/>
      <c r="M14" s="69"/>
    </row>
    <row r="15" spans="1:14" s="28" customFormat="1" ht="13.15">
      <c r="A15" s="70"/>
      <c r="B15" s="70"/>
      <c r="C15" s="70"/>
      <c r="D15" s="70"/>
      <c r="E15" s="70"/>
      <c r="F15" s="70"/>
      <c r="G15" s="70"/>
      <c r="H15" s="70"/>
      <c r="I15" s="70"/>
      <c r="J15" s="70"/>
      <c r="K15" s="70"/>
      <c r="L15" s="70"/>
      <c r="M15" s="70"/>
    </row>
    <row r="16" spans="1:14" s="28" customFormat="1" ht="13.15">
      <c r="A16" s="71" t="s">
        <v>67</v>
      </c>
      <c r="B16" s="70"/>
      <c r="C16" s="70"/>
      <c r="D16" s="70"/>
      <c r="E16" s="70"/>
      <c r="F16" s="70"/>
      <c r="G16" s="70"/>
      <c r="H16" s="70"/>
      <c r="I16" s="70"/>
      <c r="J16" s="70"/>
      <c r="K16" s="70"/>
      <c r="L16" s="70"/>
      <c r="M16" s="70"/>
    </row>
    <row r="17" spans="1:13" s="28" customFormat="1" ht="13.15">
      <c r="A17" s="78" t="s">
        <v>88</v>
      </c>
      <c r="B17" s="70"/>
      <c r="C17" s="70"/>
      <c r="D17" s="70"/>
      <c r="E17" s="70"/>
      <c r="F17" s="70"/>
      <c r="G17" s="70"/>
      <c r="H17" s="70"/>
      <c r="I17" s="70"/>
      <c r="J17" s="70"/>
      <c r="K17" s="70"/>
      <c r="L17" s="70"/>
      <c r="M17" s="70"/>
    </row>
    <row r="18" spans="1:13" s="28" customFormat="1" ht="13.15">
      <c r="A18" s="70"/>
      <c r="B18" s="70" t="s">
        <v>89</v>
      </c>
      <c r="C18" s="70"/>
      <c r="D18" s="70"/>
      <c r="E18" s="70"/>
      <c r="F18" s="70"/>
      <c r="G18" s="70"/>
      <c r="H18" s="70"/>
      <c r="I18" s="70"/>
      <c r="J18" s="70"/>
      <c r="K18" s="70"/>
      <c r="L18" s="70"/>
      <c r="M18" s="70"/>
    </row>
    <row r="19" spans="1:13" s="28" customFormat="1" ht="13.15">
      <c r="A19" s="70"/>
      <c r="B19" s="70"/>
      <c r="C19" s="83">
        <v>35</v>
      </c>
      <c r="D19" s="70" t="s">
        <v>90</v>
      </c>
      <c r="E19" s="70"/>
      <c r="F19" s="70"/>
      <c r="G19" s="70"/>
      <c r="H19" s="70"/>
      <c r="I19" s="70"/>
      <c r="J19" s="70"/>
      <c r="K19" s="70"/>
      <c r="L19" s="70"/>
      <c r="M19" s="70"/>
    </row>
    <row r="20" spans="1:13" s="28" customFormat="1" ht="13.15">
      <c r="A20" s="70"/>
      <c r="B20" s="70"/>
      <c r="C20" s="83">
        <v>45</v>
      </c>
      <c r="D20" s="70" t="s">
        <v>91</v>
      </c>
      <c r="E20" s="70"/>
      <c r="F20" s="70"/>
      <c r="G20" s="70"/>
      <c r="H20" s="70"/>
      <c r="I20" s="70"/>
      <c r="J20" s="70"/>
      <c r="K20" s="70"/>
      <c r="L20" s="70"/>
      <c r="M20" s="70"/>
    </row>
    <row r="21" spans="1:13" s="28" customFormat="1" ht="13.15">
      <c r="A21" s="70"/>
      <c r="B21" s="70"/>
      <c r="C21" s="81"/>
      <c r="D21" s="70"/>
      <c r="E21" s="70"/>
      <c r="F21" s="70"/>
      <c r="G21" s="70"/>
      <c r="H21" s="70"/>
      <c r="I21" s="70"/>
      <c r="J21" s="70"/>
      <c r="K21" s="70"/>
      <c r="L21" s="70"/>
      <c r="M21" s="70"/>
    </row>
    <row r="22" spans="1:13" s="28" customFormat="1" ht="13.15">
      <c r="A22" s="70"/>
      <c r="B22" s="70" t="s">
        <v>92</v>
      </c>
      <c r="C22" s="70"/>
      <c r="D22" s="70"/>
      <c r="E22" s="70"/>
      <c r="F22" s="70"/>
      <c r="G22" s="70"/>
      <c r="H22" s="70"/>
      <c r="I22" s="70"/>
      <c r="J22" s="70"/>
      <c r="K22" s="70"/>
      <c r="L22" s="70"/>
      <c r="M22" s="70"/>
    </row>
    <row r="23" spans="1:13" s="28" customFormat="1" ht="13.15">
      <c r="A23" s="70"/>
      <c r="B23" s="70" t="s">
        <v>93</v>
      </c>
      <c r="C23" s="70"/>
      <c r="D23" s="70"/>
      <c r="E23" s="70"/>
      <c r="F23" s="70"/>
      <c r="G23" s="70"/>
      <c r="H23" s="70"/>
      <c r="I23" s="70"/>
      <c r="J23" s="70"/>
      <c r="K23" s="70"/>
      <c r="L23" s="70"/>
      <c r="M23" s="70"/>
    </row>
    <row r="24" spans="1:13" s="28" customFormat="1" ht="13.15">
      <c r="A24" s="70"/>
      <c r="B24" s="70"/>
      <c r="C24" s="70"/>
      <c r="D24" s="70"/>
      <c r="E24" s="70"/>
      <c r="F24" s="70"/>
      <c r="G24" s="70"/>
      <c r="H24" s="70"/>
      <c r="I24" s="70"/>
      <c r="J24" s="70"/>
      <c r="K24" s="70"/>
      <c r="L24" s="70"/>
      <c r="M24" s="70"/>
    </row>
    <row r="25" spans="1:13" s="28" customFormat="1" ht="13.15">
      <c r="A25" s="71" t="s">
        <v>63</v>
      </c>
      <c r="B25" s="70"/>
      <c r="C25" s="70"/>
      <c r="D25" s="70"/>
      <c r="E25" s="70"/>
      <c r="F25" s="70"/>
      <c r="G25" s="70"/>
      <c r="H25" s="70"/>
      <c r="I25" s="70"/>
      <c r="J25" s="70"/>
      <c r="K25" s="70"/>
      <c r="L25" s="70"/>
      <c r="M25" s="70"/>
    </row>
    <row r="26" spans="1:13" s="28" customFormat="1" ht="13.15">
      <c r="A26" s="78" t="s">
        <v>95</v>
      </c>
      <c r="B26" s="78"/>
      <c r="C26" s="83">
        <f>'April 2017'!C26*1.025</f>
        <v>1.927</v>
      </c>
      <c r="D26" s="78" t="s">
        <v>96</v>
      </c>
      <c r="E26" s="78"/>
      <c r="F26" s="78"/>
      <c r="G26" s="78"/>
      <c r="H26" s="78"/>
      <c r="I26" s="78"/>
      <c r="J26" s="78"/>
      <c r="K26" s="69"/>
      <c r="L26" s="69"/>
      <c r="M26" s="69"/>
    </row>
    <row r="27" spans="1:13" s="28" customFormat="1">
      <c r="A27" s="38"/>
      <c r="B27" s="38"/>
      <c r="C27" s="38"/>
      <c r="D27" s="38"/>
      <c r="E27" s="38"/>
      <c r="F27" s="38"/>
      <c r="G27" s="38"/>
      <c r="H27" s="38"/>
      <c r="I27" s="38"/>
      <c r="J27" s="38"/>
      <c r="K27" s="27"/>
      <c r="L27" s="27"/>
      <c r="M27" s="27"/>
    </row>
    <row r="28" spans="1:13" s="28" customFormat="1" ht="13.15">
      <c r="A28" s="71"/>
      <c r="B28" s="72"/>
      <c r="C28" s="72"/>
      <c r="D28" s="72"/>
      <c r="E28" s="73"/>
      <c r="F28" s="73"/>
      <c r="G28" s="74"/>
      <c r="H28" s="72"/>
      <c r="I28" s="72"/>
      <c r="J28" s="72"/>
      <c r="K28" s="72"/>
      <c r="L28" s="69"/>
      <c r="M28" s="69"/>
    </row>
    <row r="29" spans="1:13" s="28" customFormat="1" ht="13.15">
      <c r="A29" s="72"/>
      <c r="B29" s="72"/>
      <c r="C29" s="72"/>
      <c r="D29" s="72"/>
      <c r="E29" s="73"/>
      <c r="F29" s="73"/>
      <c r="G29" s="74"/>
      <c r="H29" s="73"/>
      <c r="I29" s="73"/>
      <c r="J29" s="73"/>
      <c r="K29" s="73"/>
      <c r="L29" s="73"/>
      <c r="M29" s="73"/>
    </row>
    <row r="30" spans="1:13" s="28" customFormat="1" ht="13.5" thickBot="1">
      <c r="A30" s="75"/>
      <c r="B30" s="75"/>
      <c r="C30" s="75"/>
      <c r="D30" s="76"/>
      <c r="E30" s="75"/>
      <c r="F30" s="75"/>
      <c r="G30" s="75"/>
      <c r="H30" s="75"/>
      <c r="I30" s="75"/>
      <c r="J30" s="75"/>
      <c r="K30" s="75"/>
      <c r="L30" s="75"/>
      <c r="M30" s="75"/>
    </row>
    <row r="31" spans="1:13" s="28" customFormat="1" ht="13.15">
      <c r="A31" s="77"/>
      <c r="B31" s="77"/>
      <c r="C31" s="77"/>
      <c r="D31" s="78"/>
      <c r="E31" s="77"/>
      <c r="F31" s="77"/>
      <c r="G31" s="77"/>
      <c r="H31" s="79"/>
      <c r="I31" s="79"/>
      <c r="J31" s="79"/>
      <c r="K31" s="79"/>
      <c r="L31" s="79"/>
      <c r="M31" s="79"/>
    </row>
    <row r="32" spans="1:13" s="28" customFormat="1" ht="13.15">
      <c r="A32" s="77"/>
      <c r="B32" s="77"/>
      <c r="C32" s="77"/>
      <c r="D32" s="84"/>
      <c r="E32" s="77"/>
      <c r="F32" s="77"/>
      <c r="G32" s="77"/>
      <c r="H32" s="79"/>
      <c r="I32" s="79"/>
      <c r="J32" s="79"/>
      <c r="K32" s="79"/>
      <c r="L32" s="69"/>
      <c r="M32" s="69"/>
    </row>
  </sheetData>
  <pageMargins left="0.25" right="0.25" top="0.75" bottom="0.75" header="0.3" footer="0.3"/>
  <pageSetup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2"/>
  <sheetViews>
    <sheetView workbookViewId="0">
      <selection activeCell="G7" sqref="G7"/>
    </sheetView>
  </sheetViews>
  <sheetFormatPr defaultColWidth="9.1328125" defaultRowHeight="12.75"/>
  <cols>
    <col min="1" max="1" width="7.3984375" style="27" customWidth="1"/>
    <col min="2" max="2" width="5.59765625" style="27" customWidth="1"/>
    <col min="3" max="3" width="8.3984375" style="27" customWidth="1"/>
    <col min="4" max="4" width="28.73046875" style="27" customWidth="1"/>
    <col min="5" max="5" width="4.3984375" style="27" bestFit="1" customWidth="1"/>
    <col min="6" max="6" width="5.3984375" style="27" hidden="1" customWidth="1"/>
    <col min="7" max="7" width="12.59765625" style="27" customWidth="1"/>
    <col min="8" max="8" width="5.86328125" style="27" customWidth="1"/>
    <col min="9" max="12" width="7.73046875" style="27" customWidth="1"/>
    <col min="13" max="16384" width="9.1328125" style="27"/>
  </cols>
  <sheetData>
    <row r="1" spans="1:12" ht="13.15">
      <c r="A1" s="71" t="s">
        <v>2</v>
      </c>
      <c r="B1" s="72"/>
      <c r="C1" s="72"/>
      <c r="D1" s="72"/>
      <c r="E1" s="73"/>
      <c r="F1" s="73"/>
      <c r="G1" s="73"/>
      <c r="H1" s="74"/>
      <c r="I1" s="72"/>
      <c r="J1" s="72"/>
      <c r="K1" s="72"/>
      <c r="L1" s="72"/>
    </row>
    <row r="2" spans="1:12" ht="13.15">
      <c r="A2" s="71" t="s">
        <v>101</v>
      </c>
      <c r="B2" s="72"/>
      <c r="C2" s="72"/>
      <c r="D2" s="72"/>
      <c r="E2" s="73"/>
      <c r="F2" s="73"/>
      <c r="G2" s="73"/>
      <c r="H2" s="74"/>
      <c r="I2" s="72"/>
      <c r="J2" s="72"/>
      <c r="K2" s="72"/>
      <c r="L2" s="72"/>
    </row>
    <row r="3" spans="1:12" ht="13.15">
      <c r="A3" s="71"/>
      <c r="B3" s="72" t="s">
        <v>71</v>
      </c>
      <c r="C3" s="72"/>
      <c r="D3" s="72"/>
      <c r="E3" s="73"/>
      <c r="F3" s="73"/>
      <c r="G3" s="73"/>
      <c r="H3" s="74"/>
      <c r="I3" s="72"/>
      <c r="J3" s="72"/>
      <c r="K3" s="72"/>
      <c r="L3" s="72"/>
    </row>
    <row r="4" spans="1:12" ht="13.15">
      <c r="A4" s="72"/>
      <c r="B4" s="72"/>
      <c r="C4" s="72"/>
      <c r="D4" s="72"/>
      <c r="E4" s="73"/>
      <c r="F4" s="73"/>
      <c r="G4" s="73"/>
      <c r="H4" s="74"/>
      <c r="I4" s="73"/>
      <c r="J4" s="73"/>
      <c r="K4" s="73"/>
      <c r="L4" s="73"/>
    </row>
    <row r="5" spans="1:12" ht="26.65" thickBot="1">
      <c r="A5" s="75" t="s">
        <v>9</v>
      </c>
      <c r="B5" s="75" t="s">
        <v>10</v>
      </c>
      <c r="C5" s="75" t="s">
        <v>102</v>
      </c>
      <c r="D5" s="76" t="s">
        <v>103</v>
      </c>
      <c r="E5" s="75" t="s">
        <v>104</v>
      </c>
      <c r="F5" s="75" t="s">
        <v>105</v>
      </c>
      <c r="G5" s="93" t="s">
        <v>106</v>
      </c>
      <c r="H5" s="93" t="s">
        <v>107</v>
      </c>
      <c r="I5" s="75" t="s">
        <v>108</v>
      </c>
      <c r="J5" s="75" t="s">
        <v>109</v>
      </c>
      <c r="K5" s="75" t="s">
        <v>110</v>
      </c>
      <c r="L5" s="75" t="s">
        <v>111</v>
      </c>
    </row>
    <row r="6" spans="1:12" ht="13.15">
      <c r="A6" s="77" t="s">
        <v>17</v>
      </c>
      <c r="B6" s="77">
        <v>3</v>
      </c>
      <c r="C6" s="77" t="s">
        <v>18</v>
      </c>
      <c r="D6" s="78" t="s">
        <v>58</v>
      </c>
      <c r="E6" s="77">
        <v>340</v>
      </c>
      <c r="F6" s="94" t="s">
        <v>112</v>
      </c>
      <c r="G6" s="77">
        <v>7</v>
      </c>
      <c r="H6" s="77" t="s">
        <v>20</v>
      </c>
      <c r="I6" s="82">
        <f>('April 2018'!H6+0.07)*1.0175</f>
        <v>34.381</v>
      </c>
      <c r="J6" s="82">
        <f>('April 2018'!I6+0.07)*1.0175</f>
        <v>35.46</v>
      </c>
      <c r="K6" s="82">
        <f>('April 2018'!J6+0.07)*1.0175</f>
        <v>36.537999999999997</v>
      </c>
      <c r="L6" s="82">
        <f>('April 2018'!K6+0.07)*1.0175</f>
        <v>37.677999999999997</v>
      </c>
    </row>
    <row r="7" spans="1:12" ht="13.15">
      <c r="A7" s="77"/>
      <c r="B7" s="77"/>
      <c r="C7" s="77"/>
      <c r="D7" s="78"/>
      <c r="E7" s="77"/>
      <c r="F7" s="94"/>
      <c r="G7" s="77"/>
      <c r="H7" s="77"/>
      <c r="I7" s="82"/>
      <c r="J7" s="82"/>
      <c r="K7" s="82"/>
      <c r="L7" s="82"/>
    </row>
    <row r="8" spans="1:12" ht="13.15">
      <c r="A8" s="71" t="s">
        <v>61</v>
      </c>
      <c r="B8" s="77"/>
      <c r="C8" s="77"/>
      <c r="D8" s="84"/>
      <c r="E8" s="77"/>
      <c r="F8" s="77"/>
      <c r="G8" s="77"/>
      <c r="H8" s="77"/>
      <c r="I8" s="79"/>
      <c r="J8" s="79"/>
      <c r="K8" s="79"/>
      <c r="L8" s="79"/>
    </row>
    <row r="9" spans="1:12" ht="13.15">
      <c r="A9" s="78" t="s">
        <v>31</v>
      </c>
      <c r="B9" s="69"/>
      <c r="C9" s="69"/>
      <c r="D9" s="69"/>
      <c r="E9" s="69"/>
      <c r="F9" s="69"/>
      <c r="G9" s="69"/>
      <c r="H9" s="69"/>
      <c r="I9" s="69"/>
      <c r="J9" s="69"/>
      <c r="K9" s="69"/>
      <c r="L9" s="69"/>
    </row>
    <row r="10" spans="1:12" ht="13.15">
      <c r="C10" s="78" t="s">
        <v>32</v>
      </c>
      <c r="D10" s="69"/>
      <c r="E10" s="69"/>
      <c r="F10" s="69"/>
      <c r="G10" s="69"/>
      <c r="H10" s="69"/>
      <c r="I10" s="69"/>
      <c r="J10" s="69"/>
      <c r="K10" s="69"/>
      <c r="L10" s="69"/>
    </row>
    <row r="11" spans="1:12" ht="13.15">
      <c r="C11" s="82">
        <f>'April 2018'!C11*1.0175</f>
        <v>0.30599999999999999</v>
      </c>
      <c r="D11" s="78" t="s">
        <v>33</v>
      </c>
      <c r="E11" s="69"/>
      <c r="F11" s="69"/>
      <c r="G11" s="69"/>
      <c r="H11" s="69"/>
      <c r="I11" s="69"/>
      <c r="J11" s="69"/>
      <c r="K11" s="69"/>
      <c r="L11" s="69"/>
    </row>
    <row r="12" spans="1:12" ht="13.15">
      <c r="C12" s="82">
        <f>'April 2018'!C12*1.0175</f>
        <v>0.39400000000000002</v>
      </c>
      <c r="D12" s="78" t="s">
        <v>34</v>
      </c>
      <c r="E12" s="69"/>
      <c r="F12" s="69"/>
      <c r="G12" s="69"/>
      <c r="H12" s="69"/>
      <c r="I12" s="69"/>
      <c r="J12" s="69"/>
      <c r="K12" s="69"/>
      <c r="L12" s="69"/>
    </row>
    <row r="13" spans="1:12" ht="13.15">
      <c r="C13" s="82">
        <f>'April 2018'!C13*1.0175</f>
        <v>0.58099999999999996</v>
      </c>
      <c r="D13" s="78" t="s">
        <v>35</v>
      </c>
      <c r="E13" s="69"/>
      <c r="F13" s="69"/>
      <c r="G13" s="69"/>
      <c r="H13" s="69"/>
      <c r="I13" s="69"/>
      <c r="J13" s="69"/>
      <c r="K13" s="69"/>
      <c r="L13" s="69"/>
    </row>
    <row r="14" spans="1:12" ht="13.15">
      <c r="C14" s="82">
        <f>'April 2018'!C14*1.0175</f>
        <v>0.86599999999999999</v>
      </c>
      <c r="D14" s="78" t="s">
        <v>36</v>
      </c>
      <c r="E14" s="69"/>
      <c r="F14" s="69"/>
      <c r="G14" s="69"/>
      <c r="H14" s="69"/>
      <c r="I14" s="69"/>
      <c r="J14" s="69"/>
      <c r="K14" s="69"/>
      <c r="L14" s="69"/>
    </row>
    <row r="15" spans="1:12" s="28" customFormat="1" ht="13.15">
      <c r="A15" s="70"/>
      <c r="B15" s="70"/>
      <c r="C15" s="70"/>
      <c r="D15" s="70"/>
      <c r="E15" s="70"/>
      <c r="F15" s="70"/>
      <c r="G15" s="70"/>
      <c r="H15" s="70"/>
      <c r="I15" s="70"/>
      <c r="J15" s="70"/>
      <c r="K15" s="70"/>
      <c r="L15" s="70"/>
    </row>
    <row r="16" spans="1:12" s="28" customFormat="1" ht="13.15">
      <c r="A16" s="71" t="s">
        <v>67</v>
      </c>
      <c r="B16" s="70"/>
      <c r="C16" s="70"/>
      <c r="D16" s="70"/>
      <c r="E16" s="70"/>
      <c r="F16" s="70"/>
      <c r="G16" s="70"/>
      <c r="H16" s="70"/>
      <c r="I16" s="70"/>
      <c r="J16" s="70"/>
      <c r="K16" s="70"/>
      <c r="L16" s="70"/>
    </row>
    <row r="17" spans="1:12" s="28" customFormat="1" ht="13.15">
      <c r="A17" s="78" t="s">
        <v>88</v>
      </c>
      <c r="B17" s="70"/>
      <c r="C17" s="70"/>
      <c r="D17" s="70"/>
      <c r="E17" s="70"/>
      <c r="F17" s="70"/>
      <c r="G17" s="70"/>
      <c r="H17" s="70"/>
      <c r="I17" s="70"/>
      <c r="J17" s="70"/>
      <c r="K17" s="70"/>
      <c r="L17" s="70"/>
    </row>
    <row r="18" spans="1:12" s="28" customFormat="1" ht="13.15">
      <c r="A18" s="70"/>
      <c r="B18" s="70" t="s">
        <v>89</v>
      </c>
      <c r="C18" s="70"/>
      <c r="D18" s="70"/>
      <c r="E18" s="70"/>
      <c r="F18" s="70"/>
      <c r="G18" s="70"/>
      <c r="H18" s="70"/>
      <c r="I18" s="70"/>
      <c r="J18" s="70"/>
      <c r="K18" s="70"/>
      <c r="L18" s="70"/>
    </row>
    <row r="19" spans="1:12" s="28" customFormat="1" ht="13.15">
      <c r="A19" s="70"/>
      <c r="B19" s="70"/>
      <c r="C19" s="83">
        <v>35</v>
      </c>
      <c r="D19" s="70" t="s">
        <v>90</v>
      </c>
      <c r="E19" s="70"/>
      <c r="F19" s="70"/>
      <c r="G19" s="70"/>
      <c r="H19" s="70"/>
      <c r="I19" s="70"/>
      <c r="J19" s="70"/>
      <c r="K19" s="70"/>
      <c r="L19" s="70"/>
    </row>
    <row r="20" spans="1:12" s="28" customFormat="1" ht="13.15">
      <c r="A20" s="70"/>
      <c r="B20" s="70"/>
      <c r="C20" s="83">
        <v>45</v>
      </c>
      <c r="D20" s="70" t="s">
        <v>91</v>
      </c>
      <c r="E20" s="70"/>
      <c r="F20" s="70"/>
      <c r="G20" s="70"/>
      <c r="H20" s="70"/>
      <c r="I20" s="70"/>
      <c r="J20" s="70"/>
      <c r="K20" s="70"/>
      <c r="L20" s="70"/>
    </row>
    <row r="21" spans="1:12" s="28" customFormat="1" ht="13.15">
      <c r="A21" s="70"/>
      <c r="B21" s="70"/>
      <c r="C21" s="81"/>
      <c r="D21" s="70"/>
      <c r="E21" s="70"/>
      <c r="F21" s="70"/>
      <c r="G21" s="70"/>
      <c r="H21" s="70"/>
      <c r="I21" s="70"/>
      <c r="J21" s="70"/>
      <c r="K21" s="70"/>
      <c r="L21" s="70"/>
    </row>
    <row r="22" spans="1:12" s="28" customFormat="1" ht="13.15">
      <c r="A22" s="70"/>
      <c r="B22" s="70" t="s">
        <v>92</v>
      </c>
      <c r="C22" s="70"/>
      <c r="D22" s="70"/>
      <c r="E22" s="70"/>
      <c r="F22" s="70"/>
      <c r="G22" s="70"/>
      <c r="H22" s="70"/>
      <c r="I22" s="70"/>
      <c r="J22" s="70"/>
      <c r="K22" s="70"/>
      <c r="L22" s="70"/>
    </row>
    <row r="23" spans="1:12" s="28" customFormat="1" ht="13.15">
      <c r="A23" s="70"/>
      <c r="B23" s="70" t="s">
        <v>93</v>
      </c>
      <c r="C23" s="70"/>
      <c r="D23" s="70"/>
      <c r="E23" s="70"/>
      <c r="F23" s="70"/>
      <c r="G23" s="70"/>
      <c r="H23" s="70"/>
      <c r="I23" s="70"/>
      <c r="J23" s="70"/>
      <c r="K23" s="70"/>
      <c r="L23" s="70"/>
    </row>
    <row r="24" spans="1:12" s="28" customFormat="1" ht="13.15">
      <c r="A24" s="70"/>
      <c r="B24" s="70"/>
      <c r="C24" s="70"/>
      <c r="D24" s="70"/>
      <c r="E24" s="70"/>
      <c r="F24" s="70"/>
      <c r="G24" s="70"/>
      <c r="H24" s="70"/>
      <c r="I24" s="70"/>
      <c r="J24" s="70"/>
      <c r="K24" s="70"/>
      <c r="L24" s="70"/>
    </row>
    <row r="25" spans="1:12" s="28" customFormat="1" ht="13.15">
      <c r="A25" s="71" t="s">
        <v>63</v>
      </c>
      <c r="B25" s="70"/>
      <c r="C25" s="70"/>
      <c r="D25" s="70"/>
      <c r="E25" s="70"/>
      <c r="F25" s="70"/>
      <c r="G25" s="70"/>
      <c r="H25" s="70"/>
      <c r="I25" s="70"/>
      <c r="J25" s="70"/>
      <c r="K25" s="70"/>
      <c r="L25" s="70"/>
    </row>
    <row r="26" spans="1:12" s="28" customFormat="1" ht="13.15">
      <c r="A26" s="78" t="s">
        <v>95</v>
      </c>
      <c r="B26" s="78"/>
      <c r="C26" s="83">
        <f>'April 2018'!C26*1.0175</f>
        <v>1.9610000000000001</v>
      </c>
      <c r="D26" s="78" t="s">
        <v>96</v>
      </c>
      <c r="E26" s="78"/>
      <c r="F26" s="78"/>
      <c r="G26" s="78"/>
      <c r="H26" s="78"/>
      <c r="I26" s="78"/>
      <c r="J26" s="78"/>
      <c r="K26" s="78"/>
      <c r="L26" s="69"/>
    </row>
    <row r="27" spans="1:12" s="28" customFormat="1">
      <c r="A27" s="38"/>
      <c r="B27" s="38"/>
      <c r="C27" s="38"/>
      <c r="D27" s="38"/>
      <c r="E27" s="38"/>
      <c r="F27" s="38"/>
      <c r="G27" s="38"/>
      <c r="H27" s="38"/>
      <c r="I27" s="38"/>
      <c r="J27" s="38"/>
      <c r="K27" s="38"/>
      <c r="L27" s="27"/>
    </row>
    <row r="28" spans="1:12" s="28" customFormat="1" ht="13.15">
      <c r="A28" s="71"/>
      <c r="B28" s="72"/>
      <c r="C28" s="72"/>
      <c r="D28" s="72"/>
      <c r="E28" s="73"/>
      <c r="F28" s="73"/>
      <c r="G28" s="73"/>
      <c r="H28" s="74"/>
      <c r="I28" s="72"/>
      <c r="J28" s="72"/>
      <c r="K28" s="72"/>
      <c r="L28" s="72"/>
    </row>
    <row r="29" spans="1:12" s="28" customFormat="1" ht="13.15">
      <c r="A29" s="72"/>
      <c r="B29" s="72"/>
      <c r="C29" s="72"/>
      <c r="D29" s="72"/>
      <c r="E29" s="73"/>
      <c r="F29" s="73"/>
      <c r="G29" s="73"/>
      <c r="H29" s="74"/>
      <c r="I29" s="73"/>
      <c r="J29" s="73"/>
      <c r="K29" s="73"/>
      <c r="L29" s="73"/>
    </row>
    <row r="30" spans="1:12" s="28" customFormat="1" ht="13.5" thickBot="1">
      <c r="A30" s="75"/>
      <c r="B30" s="75"/>
      <c r="C30" s="75"/>
      <c r="D30" s="76"/>
      <c r="E30" s="75"/>
      <c r="F30" s="75"/>
      <c r="G30" s="75"/>
      <c r="H30" s="75"/>
      <c r="I30" s="75"/>
      <c r="J30" s="75"/>
      <c r="K30" s="75"/>
      <c r="L30" s="75"/>
    </row>
    <row r="31" spans="1:12" s="28" customFormat="1" ht="13.15">
      <c r="A31" s="77"/>
      <c r="B31" s="77"/>
      <c r="C31" s="77"/>
      <c r="D31" s="78"/>
      <c r="E31" s="77"/>
      <c r="F31" s="77"/>
      <c r="G31" s="77"/>
      <c r="H31" s="77"/>
      <c r="I31" s="79"/>
      <c r="J31" s="79"/>
      <c r="K31" s="79"/>
      <c r="L31" s="79"/>
    </row>
    <row r="32" spans="1:12" s="28" customFormat="1" ht="13.15">
      <c r="A32" s="77"/>
      <c r="B32" s="77"/>
      <c r="C32" s="77"/>
      <c r="D32" s="84"/>
      <c r="E32" s="77"/>
      <c r="F32" s="77"/>
      <c r="G32" s="77"/>
      <c r="H32" s="77"/>
      <c r="I32" s="79"/>
      <c r="J32" s="79"/>
      <c r="K32" s="79"/>
      <c r="L32" s="79"/>
    </row>
  </sheetData>
  <pageMargins left="0.25" right="0.25" top="0.75" bottom="0.75" header="0.3" footer="0.3"/>
  <pageSetup orientation="portrait" r:id="rId1"/>
  <headerFooter>
    <oddFooter>&amp;RPage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
  <sheetViews>
    <sheetView workbookViewId="0">
      <selection activeCell="H2" sqref="H2"/>
    </sheetView>
  </sheetViews>
  <sheetFormatPr defaultRowHeight="12.75"/>
  <sheetData>
    <row r="1" spans="1:10" ht="39.4">
      <c r="A1" s="86" t="s">
        <v>113</v>
      </c>
      <c r="B1" s="86" t="s">
        <v>114</v>
      </c>
      <c r="C1" s="86" t="s">
        <v>115</v>
      </c>
      <c r="D1" s="87" t="s">
        <v>47</v>
      </c>
      <c r="E1" s="87" t="s">
        <v>116</v>
      </c>
      <c r="F1" s="87" t="s">
        <v>117</v>
      </c>
      <c r="G1" s="88" t="s">
        <v>54</v>
      </c>
      <c r="H1" s="88" t="s">
        <v>118</v>
      </c>
      <c r="I1" s="88" t="s">
        <v>119</v>
      </c>
      <c r="J1" s="88" t="s">
        <v>120</v>
      </c>
    </row>
    <row r="2" spans="1:10" ht="13.15">
      <c r="A2" s="90" t="s">
        <v>121</v>
      </c>
      <c r="B2" t="s">
        <v>122</v>
      </c>
      <c r="D2" s="89">
        <v>43499</v>
      </c>
      <c r="H2" s="90" t="s">
        <v>123</v>
      </c>
      <c r="I2" s="90" t="s">
        <v>20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3"/>
  <sheetViews>
    <sheetView workbookViewId="0">
      <selection activeCell="G7" sqref="G7"/>
    </sheetView>
  </sheetViews>
  <sheetFormatPr defaultColWidth="9.1328125" defaultRowHeight="12.75"/>
  <cols>
    <col min="1" max="1" width="7.3984375" style="27" customWidth="1"/>
    <col min="2" max="2" width="5.59765625" style="27" customWidth="1"/>
    <col min="3" max="3" width="8.3984375" style="27" customWidth="1"/>
    <col min="4" max="4" width="23.73046875" style="27" customWidth="1"/>
    <col min="5" max="5" width="4" style="27" bestFit="1" customWidth="1"/>
    <col min="6" max="6" width="5.73046875" style="27" hidden="1" customWidth="1"/>
    <col min="7" max="7" width="10.86328125" style="27" bestFit="1" customWidth="1"/>
    <col min="8" max="8" width="11.1328125" style="27" customWidth="1"/>
    <col min="9" max="12" width="7.73046875" style="27" customWidth="1"/>
    <col min="13" max="13" width="25.1328125" style="27" bestFit="1" customWidth="1"/>
    <col min="14" max="14" width="7.73046875" style="28" customWidth="1"/>
    <col min="15" max="16384" width="9.1328125" style="27"/>
  </cols>
  <sheetData>
    <row r="1" spans="1:15" ht="13.15">
      <c r="A1" s="71" t="s">
        <v>2</v>
      </c>
      <c r="B1" s="72"/>
      <c r="C1" s="72"/>
      <c r="D1" s="72"/>
      <c r="E1" s="73"/>
      <c r="F1" s="73"/>
      <c r="G1" s="73"/>
      <c r="H1" s="74"/>
      <c r="I1" s="72"/>
      <c r="J1" s="72"/>
      <c r="K1" s="72"/>
      <c r="L1" s="72"/>
      <c r="M1" s="69"/>
    </row>
    <row r="2" spans="1:15" ht="13.15">
      <c r="A2" s="71" t="s">
        <v>124</v>
      </c>
      <c r="B2" s="72"/>
      <c r="C2" s="72"/>
      <c r="D2" s="72"/>
      <c r="E2" s="73"/>
      <c r="F2" s="73"/>
      <c r="G2" s="73"/>
      <c r="H2" s="74"/>
      <c r="I2" s="72"/>
      <c r="J2" s="72"/>
      <c r="K2" s="72"/>
      <c r="L2" s="72"/>
      <c r="M2" s="69"/>
    </row>
    <row r="3" spans="1:15" ht="13.15">
      <c r="A3" s="71"/>
      <c r="B3" s="72" t="s">
        <v>71</v>
      </c>
      <c r="C3" s="72"/>
      <c r="D3" s="72"/>
      <c r="E3" s="73"/>
      <c r="F3" s="73"/>
      <c r="G3" s="73"/>
      <c r="H3" s="74"/>
      <c r="I3" s="72"/>
      <c r="J3" s="72"/>
      <c r="K3" s="72"/>
      <c r="L3" s="72"/>
      <c r="M3" s="69"/>
    </row>
    <row r="4" spans="1:15" ht="13.15">
      <c r="A4" s="72"/>
      <c r="B4" s="72"/>
      <c r="C4" s="72"/>
      <c r="D4" s="72"/>
      <c r="E4" s="73"/>
      <c r="F4" s="73"/>
      <c r="G4" s="73"/>
      <c r="H4" s="74"/>
      <c r="I4" s="73"/>
      <c r="J4" s="73"/>
      <c r="K4" s="73"/>
      <c r="L4" s="73"/>
      <c r="M4" s="73"/>
      <c r="N4" s="33"/>
    </row>
    <row r="5" spans="1:15" ht="26.65" thickBot="1">
      <c r="A5" s="75" t="s">
        <v>9</v>
      </c>
      <c r="B5" s="75" t="s">
        <v>10</v>
      </c>
      <c r="C5" s="75" t="s">
        <v>102</v>
      </c>
      <c r="D5" s="76" t="s">
        <v>103</v>
      </c>
      <c r="E5" s="75" t="s">
        <v>104</v>
      </c>
      <c r="F5" s="75" t="s">
        <v>105</v>
      </c>
      <c r="G5" s="93" t="s">
        <v>106</v>
      </c>
      <c r="H5" s="93" t="s">
        <v>107</v>
      </c>
      <c r="I5" s="75" t="s">
        <v>108</v>
      </c>
      <c r="J5" s="75" t="s">
        <v>109</v>
      </c>
      <c r="K5" s="75" t="s">
        <v>110</v>
      </c>
      <c r="L5" s="75" t="s">
        <v>111</v>
      </c>
      <c r="M5" s="92"/>
      <c r="N5" s="92"/>
      <c r="O5" s="33"/>
    </row>
    <row r="6" spans="1:15" ht="13.15">
      <c r="A6" s="77" t="s">
        <v>17</v>
      </c>
      <c r="B6" s="77">
        <v>3</v>
      </c>
      <c r="C6" s="77" t="s">
        <v>18</v>
      </c>
      <c r="D6" s="78" t="s">
        <v>58</v>
      </c>
      <c r="E6" s="77">
        <v>340</v>
      </c>
      <c r="F6" s="94" t="s">
        <v>112</v>
      </c>
      <c r="G6" s="77">
        <v>7</v>
      </c>
      <c r="H6" s="77" t="s">
        <v>20</v>
      </c>
      <c r="I6" s="79">
        <f>'Feb 4, 2019'!I6*1.0175</f>
        <v>34.979999999999997</v>
      </c>
      <c r="J6" s="79">
        <f>'Feb 4, 2019'!J6*1.0175</f>
        <v>36.08</v>
      </c>
      <c r="K6" s="79">
        <f>'Feb 4, 2019'!K6*1.0175</f>
        <v>37.18</v>
      </c>
      <c r="L6" s="79">
        <f>'Feb 4, 2019'!L6*1.0175</f>
        <v>38.340000000000003</v>
      </c>
      <c r="M6" s="79"/>
    </row>
    <row r="7" spans="1:15" ht="26.25">
      <c r="A7" s="77" t="s">
        <v>17</v>
      </c>
      <c r="B7" s="77">
        <v>3</v>
      </c>
      <c r="C7" s="77" t="s">
        <v>125</v>
      </c>
      <c r="D7" s="84" t="s">
        <v>126</v>
      </c>
      <c r="E7" s="77">
        <v>340</v>
      </c>
      <c r="F7" s="94" t="s">
        <v>112</v>
      </c>
      <c r="G7" s="77">
        <v>7</v>
      </c>
      <c r="H7" s="77" t="s">
        <v>20</v>
      </c>
      <c r="I7" s="79">
        <f>I6</f>
        <v>34.979999999999997</v>
      </c>
      <c r="J7" s="79">
        <f>J6</f>
        <v>36.08</v>
      </c>
      <c r="K7" s="79">
        <f>K6</f>
        <v>37.18</v>
      </c>
      <c r="L7" s="79">
        <f>L6</f>
        <v>38.340000000000003</v>
      </c>
      <c r="M7" s="69"/>
    </row>
    <row r="8" spans="1:15" ht="13.15">
      <c r="A8" s="77"/>
      <c r="B8" s="77"/>
      <c r="C8" s="77"/>
      <c r="D8" s="84"/>
      <c r="E8" s="77"/>
      <c r="F8" s="94"/>
      <c r="G8" s="77"/>
      <c r="H8" s="77"/>
      <c r="I8" s="79"/>
      <c r="J8" s="79"/>
      <c r="K8" s="79"/>
      <c r="L8" s="79"/>
      <c r="M8" s="69"/>
    </row>
    <row r="9" spans="1:15" ht="13.15">
      <c r="A9" s="71" t="s">
        <v>61</v>
      </c>
      <c r="B9" s="77"/>
      <c r="C9" s="77"/>
      <c r="D9" s="84"/>
      <c r="E9" s="77"/>
      <c r="F9" s="77"/>
      <c r="G9" s="77"/>
      <c r="H9" s="77"/>
      <c r="I9" s="79"/>
      <c r="J9" s="79"/>
      <c r="K9" s="79"/>
      <c r="L9" s="79"/>
      <c r="M9" s="69"/>
    </row>
    <row r="10" spans="1:15" ht="13.15">
      <c r="A10" s="78" t="s">
        <v>31</v>
      </c>
      <c r="B10" s="69"/>
      <c r="C10" s="69"/>
      <c r="D10" s="69"/>
      <c r="E10" s="69"/>
      <c r="F10" s="69"/>
      <c r="G10" s="69"/>
      <c r="H10" s="69"/>
      <c r="I10" s="69"/>
      <c r="J10" s="69"/>
      <c r="K10" s="69"/>
      <c r="L10" s="69"/>
      <c r="M10" s="69"/>
    </row>
    <row r="11" spans="1:15" ht="13.15">
      <c r="C11" s="78" t="s">
        <v>32</v>
      </c>
      <c r="D11" s="69"/>
      <c r="E11" s="69"/>
      <c r="F11" s="69"/>
      <c r="G11" s="69"/>
      <c r="H11" s="69"/>
      <c r="I11" s="69"/>
      <c r="J11" s="69"/>
      <c r="K11" s="69"/>
      <c r="L11" s="69"/>
      <c r="M11" s="69"/>
    </row>
    <row r="12" spans="1:15" ht="13.15">
      <c r="C12" s="82">
        <f>'Feb 4, 2019'!C11*1.0175</f>
        <v>0.311</v>
      </c>
      <c r="D12" s="78" t="s">
        <v>33</v>
      </c>
      <c r="E12" s="69"/>
      <c r="F12" s="69"/>
      <c r="G12" s="69"/>
      <c r="H12" s="69"/>
      <c r="I12" s="69"/>
      <c r="J12" s="69"/>
      <c r="K12" s="69"/>
      <c r="L12" s="69"/>
      <c r="M12" s="69"/>
    </row>
    <row r="13" spans="1:15" ht="13.15">
      <c r="C13" s="82">
        <f>'Feb 4, 2019'!C12*1.0175</f>
        <v>0.40100000000000002</v>
      </c>
      <c r="D13" s="78" t="s">
        <v>34</v>
      </c>
      <c r="E13" s="69"/>
      <c r="F13" s="69"/>
      <c r="G13" s="69"/>
      <c r="H13" s="69"/>
      <c r="I13" s="69"/>
      <c r="J13" s="69"/>
      <c r="K13" s="69"/>
      <c r="L13" s="69"/>
      <c r="M13" s="69"/>
    </row>
    <row r="14" spans="1:15" ht="13.15">
      <c r="C14" s="82">
        <f>'Feb 4, 2019'!C13*1.0175</f>
        <v>0.59099999999999997</v>
      </c>
      <c r="D14" s="78" t="s">
        <v>35</v>
      </c>
      <c r="E14" s="69"/>
      <c r="F14" s="69"/>
      <c r="G14" s="69"/>
      <c r="H14" s="69"/>
      <c r="I14" s="69"/>
      <c r="J14" s="69"/>
      <c r="K14" s="69"/>
      <c r="L14" s="69"/>
      <c r="M14" s="69"/>
    </row>
    <row r="15" spans="1:15" ht="13.15">
      <c r="C15" s="82">
        <f>'Feb 4, 2019'!C14*1.0175</f>
        <v>0.88100000000000001</v>
      </c>
      <c r="D15" s="78" t="s">
        <v>36</v>
      </c>
      <c r="E15" s="69"/>
      <c r="F15" s="69"/>
      <c r="G15" s="69"/>
      <c r="H15" s="69"/>
      <c r="I15" s="69"/>
      <c r="J15" s="69"/>
      <c r="K15" s="69"/>
      <c r="L15" s="69"/>
      <c r="M15" s="69"/>
    </row>
    <row r="16" spans="1:15" s="28" customFormat="1" ht="13.15">
      <c r="A16" s="70"/>
      <c r="B16" s="70"/>
      <c r="C16" s="70"/>
      <c r="D16" s="70"/>
      <c r="E16" s="70"/>
      <c r="F16" s="70"/>
      <c r="G16" s="70"/>
      <c r="H16" s="70"/>
      <c r="I16" s="70"/>
      <c r="J16" s="70"/>
      <c r="K16" s="70"/>
      <c r="L16" s="70"/>
      <c r="M16" s="70"/>
    </row>
    <row r="17" spans="1:13" s="28" customFormat="1" ht="13.15">
      <c r="A17" s="71" t="s">
        <v>67</v>
      </c>
      <c r="B17" s="70"/>
      <c r="C17" s="70"/>
      <c r="D17" s="70"/>
      <c r="E17" s="70"/>
      <c r="F17" s="70"/>
      <c r="G17" s="70"/>
      <c r="H17" s="70"/>
      <c r="I17" s="70"/>
      <c r="J17" s="70"/>
      <c r="K17" s="70"/>
      <c r="L17" s="70"/>
      <c r="M17" s="70"/>
    </row>
    <row r="18" spans="1:13" s="28" customFormat="1" ht="13.15">
      <c r="A18" s="78" t="s">
        <v>88</v>
      </c>
      <c r="B18" s="70"/>
      <c r="C18" s="70"/>
      <c r="D18" s="70"/>
      <c r="E18" s="70"/>
      <c r="F18" s="70"/>
      <c r="G18" s="70"/>
      <c r="H18" s="70"/>
      <c r="I18" s="70"/>
      <c r="J18" s="70"/>
      <c r="K18" s="70"/>
      <c r="L18" s="70"/>
      <c r="M18" s="70"/>
    </row>
    <row r="19" spans="1:13" s="28" customFormat="1" ht="13.15">
      <c r="A19" s="70"/>
      <c r="B19" s="70" t="s">
        <v>89</v>
      </c>
      <c r="C19" s="70"/>
      <c r="D19" s="70"/>
      <c r="E19" s="70"/>
      <c r="F19" s="70"/>
      <c r="G19" s="70"/>
      <c r="H19" s="70"/>
      <c r="I19" s="70"/>
      <c r="J19" s="70"/>
      <c r="K19" s="70"/>
      <c r="L19" s="70"/>
      <c r="M19" s="70"/>
    </row>
    <row r="20" spans="1:13" s="28" customFormat="1" ht="13.15">
      <c r="A20" s="70"/>
      <c r="B20" s="70"/>
      <c r="C20" s="83">
        <v>35</v>
      </c>
      <c r="D20" s="70" t="s">
        <v>90</v>
      </c>
      <c r="E20" s="70"/>
      <c r="F20" s="70"/>
      <c r="G20" s="70"/>
      <c r="H20" s="70"/>
      <c r="I20" s="70"/>
      <c r="J20" s="70"/>
      <c r="K20" s="70"/>
      <c r="L20" s="70"/>
      <c r="M20" s="70"/>
    </row>
    <row r="21" spans="1:13" s="28" customFormat="1" ht="13.15">
      <c r="A21" s="70"/>
      <c r="B21" s="70"/>
      <c r="C21" s="83">
        <v>45</v>
      </c>
      <c r="D21" s="70" t="s">
        <v>91</v>
      </c>
      <c r="E21" s="70"/>
      <c r="F21" s="70"/>
      <c r="G21" s="70"/>
      <c r="H21" s="70"/>
      <c r="I21" s="70"/>
      <c r="J21" s="70"/>
      <c r="K21" s="70"/>
      <c r="L21" s="70"/>
      <c r="M21" s="70"/>
    </row>
    <row r="22" spans="1:13" s="28" customFormat="1" ht="13.15">
      <c r="A22" s="70"/>
      <c r="B22" s="70"/>
      <c r="C22" s="81"/>
      <c r="D22" s="70"/>
      <c r="E22" s="70"/>
      <c r="F22" s="70"/>
      <c r="G22" s="70"/>
      <c r="H22" s="70"/>
      <c r="I22" s="70"/>
      <c r="J22" s="70"/>
      <c r="K22" s="70"/>
      <c r="L22" s="70"/>
      <c r="M22" s="70"/>
    </row>
    <row r="23" spans="1:13" s="28" customFormat="1" ht="13.15">
      <c r="A23" s="70"/>
      <c r="B23" s="70" t="s">
        <v>92</v>
      </c>
      <c r="C23" s="70"/>
      <c r="D23" s="70"/>
      <c r="E23" s="70"/>
      <c r="F23" s="70"/>
      <c r="G23" s="70"/>
      <c r="H23" s="70"/>
      <c r="I23" s="70"/>
      <c r="J23" s="70"/>
      <c r="K23" s="70"/>
      <c r="L23" s="70"/>
      <c r="M23" s="70"/>
    </row>
    <row r="24" spans="1:13" s="28" customFormat="1" ht="13.15">
      <c r="A24" s="70"/>
      <c r="B24" s="70" t="s">
        <v>93</v>
      </c>
      <c r="C24" s="70"/>
      <c r="D24" s="70"/>
      <c r="E24" s="70"/>
      <c r="F24" s="70"/>
      <c r="G24" s="70"/>
      <c r="H24" s="70"/>
      <c r="I24" s="70"/>
      <c r="J24" s="70"/>
      <c r="K24" s="70"/>
      <c r="L24" s="70"/>
      <c r="M24" s="70"/>
    </row>
    <row r="25" spans="1:13" s="28" customFormat="1" ht="13.15">
      <c r="A25" s="70"/>
      <c r="B25" s="70"/>
      <c r="C25" s="70"/>
      <c r="D25" s="70"/>
      <c r="E25" s="70"/>
      <c r="F25" s="70"/>
      <c r="G25" s="70"/>
      <c r="H25" s="70"/>
      <c r="I25" s="70"/>
      <c r="J25" s="70"/>
      <c r="K25" s="70"/>
      <c r="L25" s="70"/>
      <c r="M25" s="70"/>
    </row>
    <row r="26" spans="1:13" s="28" customFormat="1" ht="13.15">
      <c r="A26" s="71" t="s">
        <v>63</v>
      </c>
      <c r="B26" s="70"/>
      <c r="C26" s="70"/>
      <c r="D26" s="70"/>
      <c r="E26" s="70"/>
      <c r="F26" s="70"/>
      <c r="G26" s="70"/>
      <c r="H26" s="70"/>
      <c r="I26" s="70"/>
      <c r="J26" s="70"/>
      <c r="K26" s="70"/>
      <c r="L26" s="70"/>
      <c r="M26" s="70"/>
    </row>
    <row r="27" spans="1:13" s="28" customFormat="1" ht="13.15">
      <c r="A27" s="78" t="s">
        <v>95</v>
      </c>
      <c r="B27" s="78"/>
      <c r="C27" s="83">
        <f>'Feb 4, 2019'!C26*1.0175</f>
        <v>1.9950000000000001</v>
      </c>
      <c r="D27" s="78" t="s">
        <v>96</v>
      </c>
      <c r="E27" s="78"/>
      <c r="F27" s="78"/>
      <c r="G27" s="78"/>
      <c r="H27" s="78"/>
      <c r="I27" s="78"/>
      <c r="J27" s="78"/>
      <c r="K27" s="78"/>
      <c r="L27" s="69"/>
      <c r="M27" s="69"/>
    </row>
    <row r="28" spans="1:13" s="28" customFormat="1">
      <c r="A28" s="38"/>
      <c r="B28" s="38"/>
      <c r="C28" s="38"/>
      <c r="D28" s="38"/>
      <c r="E28" s="38"/>
      <c r="F28" s="38"/>
      <c r="G28" s="38"/>
      <c r="H28" s="38"/>
      <c r="I28" s="38"/>
      <c r="J28" s="38"/>
      <c r="K28" s="38"/>
      <c r="L28" s="27"/>
      <c r="M28" s="27"/>
    </row>
    <row r="29" spans="1:13" s="28" customFormat="1" ht="13.15">
      <c r="A29" s="71"/>
      <c r="B29" s="72"/>
      <c r="C29" s="72"/>
      <c r="D29" s="72"/>
      <c r="E29" s="73"/>
      <c r="F29" s="73"/>
      <c r="G29" s="73"/>
      <c r="H29" s="74"/>
      <c r="I29" s="72"/>
      <c r="J29" s="72"/>
      <c r="K29" s="72"/>
      <c r="L29" s="72"/>
      <c r="M29" s="69"/>
    </row>
    <row r="30" spans="1:13" s="28" customFormat="1" ht="13.15">
      <c r="A30" s="72"/>
      <c r="B30" s="72"/>
      <c r="C30" s="72"/>
      <c r="D30" s="72"/>
      <c r="E30" s="73"/>
      <c r="F30" s="73"/>
      <c r="G30" s="73"/>
      <c r="H30" s="74"/>
      <c r="I30" s="73"/>
      <c r="J30" s="73"/>
      <c r="K30" s="73"/>
      <c r="L30" s="73"/>
      <c r="M30" s="73"/>
    </row>
    <row r="31" spans="1:13" s="28" customFormat="1" ht="13.5" thickBot="1">
      <c r="A31" s="75"/>
      <c r="B31" s="75"/>
      <c r="C31" s="75"/>
      <c r="D31" s="76"/>
      <c r="E31" s="75"/>
      <c r="F31" s="75"/>
      <c r="G31" s="75"/>
      <c r="H31" s="75"/>
      <c r="I31" s="75"/>
      <c r="J31" s="75"/>
      <c r="K31" s="75"/>
      <c r="L31" s="75"/>
      <c r="M31" s="92"/>
    </row>
    <row r="32" spans="1:13" s="28" customFormat="1" ht="13.15">
      <c r="A32" s="77"/>
      <c r="B32" s="77"/>
      <c r="C32" s="77"/>
      <c r="D32" s="78"/>
      <c r="E32" s="77"/>
      <c r="F32" s="77"/>
      <c r="G32" s="77"/>
      <c r="H32" s="77"/>
      <c r="I32" s="79"/>
      <c r="J32" s="79"/>
      <c r="K32" s="79"/>
      <c r="L32" s="79"/>
      <c r="M32" s="79"/>
    </row>
    <row r="33" spans="1:13" s="28" customFormat="1" ht="13.15">
      <c r="A33" s="77"/>
      <c r="B33" s="77"/>
      <c r="C33" s="77"/>
      <c r="D33" s="84"/>
      <c r="E33" s="77"/>
      <c r="F33" s="77"/>
      <c r="G33" s="77"/>
      <c r="H33" s="77"/>
      <c r="I33" s="79"/>
      <c r="J33" s="79"/>
      <c r="K33" s="79"/>
      <c r="L33" s="79"/>
      <c r="M33" s="69"/>
    </row>
  </sheetData>
  <pageMargins left="0.25" right="0.25" top="0.75" bottom="0.75" header="0.3" footer="0.3"/>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1"/>
  </sheetPr>
  <dimension ref="A1:S33"/>
  <sheetViews>
    <sheetView workbookViewId="0">
      <selection activeCell="N5" sqref="N5:S31"/>
    </sheetView>
  </sheetViews>
  <sheetFormatPr defaultColWidth="9.1328125" defaultRowHeight="12.75"/>
  <cols>
    <col min="1" max="1" width="7.3984375" style="27" customWidth="1"/>
    <col min="2" max="2" width="5.59765625" style="27" customWidth="1"/>
    <col min="3" max="3" width="8.3984375" style="27" customWidth="1"/>
    <col min="4" max="4" width="23.73046875" style="27" customWidth="1"/>
    <col min="5" max="5" width="4" style="27" bestFit="1" customWidth="1"/>
    <col min="6" max="6" width="5.3984375" style="27" hidden="1" customWidth="1"/>
    <col min="7" max="7" width="10.86328125" style="27" bestFit="1" customWidth="1"/>
    <col min="8" max="8" width="8.1328125" style="27" bestFit="1" customWidth="1"/>
    <col min="9" max="12" width="7.73046875" style="27" customWidth="1"/>
    <col min="13" max="13" width="25.1328125" style="27" bestFit="1" customWidth="1"/>
    <col min="14" max="14" width="9" style="105" bestFit="1" customWidth="1"/>
    <col min="15" max="15" width="28.73046875" style="98" bestFit="1" customWidth="1"/>
    <col min="16" max="16" width="7.59765625" style="105" bestFit="1" customWidth="1"/>
    <col min="17" max="19" width="9.1328125" style="105"/>
    <col min="20" max="16384" width="9.1328125" style="27"/>
  </cols>
  <sheetData>
    <row r="1" spans="1:19" ht="13.15">
      <c r="A1" s="71" t="s">
        <v>2</v>
      </c>
      <c r="B1" s="72"/>
      <c r="C1" s="72"/>
      <c r="D1" s="72"/>
      <c r="E1" s="73"/>
      <c r="F1" s="73"/>
      <c r="G1" s="73"/>
      <c r="H1" s="74"/>
      <c r="I1" s="72"/>
      <c r="J1" s="72"/>
      <c r="K1" s="72"/>
      <c r="L1" s="72"/>
      <c r="M1" s="72"/>
      <c r="N1" s="97"/>
    </row>
    <row r="2" spans="1:19" ht="13.15">
      <c r="A2" s="71" t="s">
        <v>127</v>
      </c>
      <c r="B2" s="72"/>
      <c r="C2" s="72"/>
      <c r="D2" s="72"/>
      <c r="E2" s="73"/>
      <c r="F2" s="73"/>
      <c r="G2" s="73"/>
      <c r="H2" s="74"/>
      <c r="I2" s="72"/>
      <c r="J2" s="72"/>
      <c r="K2" s="72"/>
      <c r="L2" s="72"/>
      <c r="M2" s="72"/>
      <c r="N2" s="97"/>
    </row>
    <row r="3" spans="1:19" ht="13.15">
      <c r="A3" s="71"/>
      <c r="B3" s="72" t="s">
        <v>71</v>
      </c>
      <c r="C3" s="72"/>
      <c r="D3" s="72"/>
      <c r="E3" s="73"/>
      <c r="F3" s="73"/>
      <c r="G3" s="73"/>
      <c r="H3" s="74"/>
      <c r="I3" s="72"/>
      <c r="J3" s="72"/>
      <c r="K3" s="72"/>
      <c r="L3" s="72"/>
      <c r="M3" s="72"/>
      <c r="N3" s="97"/>
    </row>
    <row r="4" spans="1:19" ht="13.15">
      <c r="A4" s="72"/>
      <c r="B4" s="72"/>
      <c r="C4" s="72"/>
      <c r="D4" s="72"/>
      <c r="E4" s="73"/>
      <c r="F4" s="73"/>
      <c r="G4" s="73"/>
      <c r="H4" s="74"/>
      <c r="I4" s="73"/>
      <c r="J4" s="73"/>
      <c r="K4" s="73"/>
      <c r="L4" s="73"/>
      <c r="M4" s="73"/>
      <c r="N4" s="99"/>
      <c r="O4" s="100"/>
    </row>
    <row r="5" spans="1:19" ht="26.65" thickBot="1">
      <c r="A5" s="75" t="s">
        <v>9</v>
      </c>
      <c r="B5" s="75" t="s">
        <v>10</v>
      </c>
      <c r="C5" s="75" t="s">
        <v>102</v>
      </c>
      <c r="D5" s="76" t="s">
        <v>103</v>
      </c>
      <c r="E5" s="75" t="s">
        <v>104</v>
      </c>
      <c r="F5" s="75" t="s">
        <v>105</v>
      </c>
      <c r="G5" s="93" t="s">
        <v>106</v>
      </c>
      <c r="H5" s="93" t="s">
        <v>107</v>
      </c>
      <c r="I5" s="75" t="s">
        <v>108</v>
      </c>
      <c r="J5" s="75" t="s">
        <v>109</v>
      </c>
      <c r="K5" s="75" t="s">
        <v>110</v>
      </c>
      <c r="L5" s="75" t="s">
        <v>111</v>
      </c>
      <c r="M5" s="92"/>
      <c r="N5" s="101"/>
      <c r="O5" s="100"/>
      <c r="P5" s="108" t="s">
        <v>108</v>
      </c>
      <c r="Q5" s="108" t="s">
        <v>109</v>
      </c>
      <c r="R5" s="108" t="s">
        <v>110</v>
      </c>
      <c r="S5" s="108" t="s">
        <v>111</v>
      </c>
    </row>
    <row r="6" spans="1:19" ht="13.15">
      <c r="A6" s="77" t="s">
        <v>17</v>
      </c>
      <c r="B6" s="77">
        <v>3</v>
      </c>
      <c r="C6" s="77" t="s">
        <v>18</v>
      </c>
      <c r="D6" s="78" t="s">
        <v>58</v>
      </c>
      <c r="E6" s="77">
        <v>340</v>
      </c>
      <c r="F6" s="94" t="s">
        <v>112</v>
      </c>
      <c r="G6" s="77">
        <v>7</v>
      </c>
      <c r="H6" s="77" t="s">
        <v>20</v>
      </c>
      <c r="I6" s="79">
        <f>'Jan 1, 2020'!I6*1.0175</f>
        <v>35.590000000000003</v>
      </c>
      <c r="J6" s="79">
        <f>'Jan 1, 2020'!J6*1.0175</f>
        <v>36.71</v>
      </c>
      <c r="K6" s="79">
        <f>'Jan 1, 2020'!K6*1.0175</f>
        <v>37.83</v>
      </c>
      <c r="L6" s="79">
        <f>'Jan 1, 2020'!L6*1.0175</f>
        <v>39.01</v>
      </c>
      <c r="M6" s="79"/>
      <c r="N6" s="102" t="str">
        <f>C6</f>
        <v>03890C</v>
      </c>
      <c r="P6" s="109">
        <f t="shared" ref="P6:S7" si="0">I6</f>
        <v>35.590000000000003</v>
      </c>
      <c r="Q6" s="109">
        <f t="shared" si="0"/>
        <v>36.71</v>
      </c>
      <c r="R6" s="109">
        <f t="shared" si="0"/>
        <v>37.83</v>
      </c>
      <c r="S6" s="109">
        <f t="shared" si="0"/>
        <v>39.01</v>
      </c>
    </row>
    <row r="7" spans="1:19" ht="26.25">
      <c r="A7" s="77" t="s">
        <v>17</v>
      </c>
      <c r="B7" s="77">
        <v>3</v>
      </c>
      <c r="C7" s="77" t="s">
        <v>125</v>
      </c>
      <c r="D7" s="84" t="s">
        <v>128</v>
      </c>
      <c r="E7" s="77">
        <v>340</v>
      </c>
      <c r="F7" s="94" t="s">
        <v>112</v>
      </c>
      <c r="G7" s="77">
        <v>7</v>
      </c>
      <c r="H7" s="77" t="s">
        <v>20</v>
      </c>
      <c r="I7" s="79">
        <f>I6</f>
        <v>35.590000000000003</v>
      </c>
      <c r="J7" s="79">
        <f>J6</f>
        <v>36.71</v>
      </c>
      <c r="K7" s="79">
        <f>K6</f>
        <v>37.83</v>
      </c>
      <c r="L7" s="79">
        <f>L6</f>
        <v>39.01</v>
      </c>
      <c r="M7"/>
      <c r="N7" s="102" t="str">
        <f>C7</f>
        <v>52986C</v>
      </c>
      <c r="P7" s="109">
        <f t="shared" si="0"/>
        <v>35.590000000000003</v>
      </c>
      <c r="Q7" s="109">
        <f t="shared" si="0"/>
        <v>36.71</v>
      </c>
      <c r="R7" s="109">
        <f t="shared" si="0"/>
        <v>37.83</v>
      </c>
      <c r="S7" s="109">
        <f t="shared" si="0"/>
        <v>39.01</v>
      </c>
    </row>
    <row r="8" spans="1:19" ht="13.15">
      <c r="A8" s="77"/>
      <c r="B8" s="77"/>
      <c r="C8" s="77"/>
      <c r="D8" s="84"/>
      <c r="E8" s="77"/>
      <c r="F8" s="77"/>
      <c r="G8" s="77"/>
      <c r="H8" s="77"/>
      <c r="I8" s="79"/>
      <c r="J8" s="79"/>
      <c r="K8" s="79"/>
      <c r="L8" s="79"/>
      <c r="M8" s="79"/>
      <c r="N8" s="97"/>
    </row>
    <row r="9" spans="1:19" ht="13.15">
      <c r="A9" s="71" t="s">
        <v>61</v>
      </c>
      <c r="B9" s="77"/>
      <c r="C9" s="77"/>
      <c r="D9" s="84"/>
      <c r="E9" s="77"/>
      <c r="F9" s="77"/>
      <c r="G9" s="77"/>
      <c r="H9" s="77"/>
      <c r="I9" s="79"/>
      <c r="J9" s="79"/>
      <c r="K9" s="79"/>
      <c r="L9" s="79"/>
      <c r="M9" s="79"/>
      <c r="N9" s="97"/>
    </row>
    <row r="10" spans="1:19" ht="13.15">
      <c r="A10" s="78" t="s">
        <v>31</v>
      </c>
      <c r="B10" s="69"/>
      <c r="C10" s="69"/>
      <c r="D10" s="69"/>
      <c r="E10" s="69"/>
      <c r="F10" s="69"/>
      <c r="G10" s="69"/>
      <c r="H10" s="69"/>
      <c r="I10" s="69"/>
      <c r="J10" s="69"/>
      <c r="K10" s="69"/>
      <c r="L10" s="69"/>
      <c r="M10" s="69"/>
      <c r="N10" s="97"/>
    </row>
    <row r="11" spans="1:19" ht="13.15">
      <c r="C11" s="78" t="s">
        <v>32</v>
      </c>
      <c r="D11" s="69"/>
      <c r="E11" s="69"/>
      <c r="F11" s="69"/>
      <c r="G11" s="69"/>
      <c r="H11" s="69"/>
      <c r="I11" s="69"/>
      <c r="J11" s="69"/>
      <c r="K11" s="69"/>
      <c r="L11" s="69"/>
      <c r="M11" s="69"/>
      <c r="N11" s="97" t="s">
        <v>129</v>
      </c>
      <c r="P11" s="105" t="s">
        <v>130</v>
      </c>
    </row>
    <row r="12" spans="1:19" ht="13.15">
      <c r="C12" s="82">
        <f>'Jan 1, 2020'!C12*1.0175</f>
        <v>0.316</v>
      </c>
      <c r="D12" s="78" t="s">
        <v>33</v>
      </c>
      <c r="E12" s="69"/>
      <c r="F12" s="69"/>
      <c r="G12" s="69"/>
      <c r="H12" s="69"/>
      <c r="I12" s="69"/>
      <c r="J12" s="69"/>
      <c r="K12" s="69"/>
      <c r="L12" s="69"/>
      <c r="M12" s="69"/>
      <c r="N12" s="97" t="s">
        <v>131</v>
      </c>
      <c r="P12" s="106">
        <f>C12</f>
        <v>0.316</v>
      </c>
    </row>
    <row r="13" spans="1:19" ht="13.15">
      <c r="C13" s="82">
        <f>'Jan 1, 2020'!C13*1.0175</f>
        <v>0.40799999999999997</v>
      </c>
      <c r="D13" s="78" t="s">
        <v>34</v>
      </c>
      <c r="E13" s="69"/>
      <c r="F13" s="69"/>
      <c r="G13" s="69"/>
      <c r="H13" s="69"/>
      <c r="I13" s="69"/>
      <c r="J13" s="69"/>
      <c r="K13" s="69"/>
      <c r="L13" s="69"/>
      <c r="M13" s="69"/>
      <c r="N13" s="97" t="s">
        <v>132</v>
      </c>
      <c r="P13" s="106">
        <f>C13</f>
        <v>0.40799999999999997</v>
      </c>
    </row>
    <row r="14" spans="1:19" ht="13.15">
      <c r="C14" s="82">
        <f>'Jan 1, 2020'!C14*1.0175</f>
        <v>0.60099999999999998</v>
      </c>
      <c r="D14" s="78" t="s">
        <v>35</v>
      </c>
      <c r="E14" s="69"/>
      <c r="F14" s="69"/>
      <c r="G14" s="69"/>
      <c r="H14" s="69"/>
      <c r="I14" s="69"/>
      <c r="J14" s="69"/>
      <c r="K14" s="69"/>
      <c r="L14" s="69"/>
      <c r="M14" s="69"/>
      <c r="N14" s="97" t="s">
        <v>133</v>
      </c>
      <c r="P14" s="106">
        <f>C14</f>
        <v>0.60099999999999998</v>
      </c>
    </row>
    <row r="15" spans="1:19" ht="13.15">
      <c r="C15" s="82">
        <f>'Jan 1, 2020'!C15*1.0175</f>
        <v>0.89600000000000002</v>
      </c>
      <c r="D15" s="78" t="s">
        <v>36</v>
      </c>
      <c r="E15" s="69"/>
      <c r="F15" s="69"/>
      <c r="G15" s="69"/>
      <c r="H15" s="69"/>
      <c r="I15" s="69"/>
      <c r="J15" s="69"/>
      <c r="K15" s="69"/>
      <c r="L15" s="69"/>
      <c r="M15" s="69"/>
      <c r="N15" s="97" t="s">
        <v>134</v>
      </c>
      <c r="P15" s="106">
        <f>C15</f>
        <v>0.89600000000000002</v>
      </c>
    </row>
    <row r="16" spans="1:19" s="28" customFormat="1" ht="13.15">
      <c r="A16" s="70"/>
      <c r="B16" s="70"/>
      <c r="C16" s="70"/>
      <c r="D16" s="70"/>
      <c r="E16" s="70"/>
      <c r="F16" s="70"/>
      <c r="G16" s="70"/>
      <c r="H16" s="70"/>
      <c r="I16" s="70"/>
      <c r="J16" s="70"/>
      <c r="K16" s="70"/>
      <c r="L16" s="70"/>
      <c r="M16" s="70"/>
      <c r="N16" s="103"/>
      <c r="O16" s="98"/>
      <c r="P16" s="98"/>
      <c r="Q16" s="98"/>
      <c r="R16" s="98"/>
      <c r="S16" s="98"/>
    </row>
    <row r="17" spans="1:19" s="28" customFormat="1" ht="13.15">
      <c r="A17" s="71" t="s">
        <v>67</v>
      </c>
      <c r="B17" s="70"/>
      <c r="C17" s="70"/>
      <c r="D17" s="70"/>
      <c r="E17" s="70"/>
      <c r="F17" s="70"/>
      <c r="G17" s="70"/>
      <c r="H17" s="70"/>
      <c r="I17" s="70"/>
      <c r="J17" s="70"/>
      <c r="K17" s="70"/>
      <c r="L17" s="70"/>
      <c r="M17" s="70"/>
      <c r="N17" s="103"/>
      <c r="O17" s="98"/>
      <c r="P17" s="98"/>
      <c r="Q17" s="98"/>
      <c r="R17" s="98"/>
      <c r="S17" s="98"/>
    </row>
    <row r="18" spans="1:19" s="28" customFormat="1" ht="13.15">
      <c r="A18" s="78" t="s">
        <v>88</v>
      </c>
      <c r="B18" s="70"/>
      <c r="C18" s="70"/>
      <c r="D18" s="70"/>
      <c r="E18" s="70"/>
      <c r="F18" s="70"/>
      <c r="G18" s="70"/>
      <c r="H18" s="70"/>
      <c r="I18" s="70"/>
      <c r="J18" s="70"/>
      <c r="K18" s="70"/>
      <c r="L18" s="70"/>
      <c r="M18" s="70"/>
      <c r="N18" s="103"/>
      <c r="O18" s="98"/>
      <c r="P18" s="98"/>
      <c r="Q18" s="98"/>
      <c r="R18" s="98"/>
      <c r="S18" s="98"/>
    </row>
    <row r="19" spans="1:19" s="28" customFormat="1" ht="13.15">
      <c r="A19" s="70"/>
      <c r="B19" s="70" t="s">
        <v>89</v>
      </c>
      <c r="C19" s="70"/>
      <c r="D19" s="70"/>
      <c r="E19" s="70"/>
      <c r="F19" s="70"/>
      <c r="G19" s="70"/>
      <c r="H19" s="70"/>
      <c r="I19" s="70"/>
      <c r="J19" s="70"/>
      <c r="K19" s="70"/>
      <c r="L19" s="70"/>
      <c r="M19" s="70"/>
      <c r="N19" s="103"/>
      <c r="O19" s="98"/>
      <c r="P19" s="98"/>
      <c r="Q19" s="98"/>
      <c r="R19" s="98"/>
      <c r="S19" s="98"/>
    </row>
    <row r="20" spans="1:19" s="28" customFormat="1" ht="13.15">
      <c r="A20" s="70"/>
      <c r="B20" s="70"/>
      <c r="C20" s="83">
        <v>35</v>
      </c>
      <c r="D20" s="70" t="s">
        <v>90</v>
      </c>
      <c r="E20" s="70"/>
      <c r="F20" s="70"/>
      <c r="G20" s="70"/>
      <c r="H20" s="70"/>
      <c r="I20" s="70"/>
      <c r="J20" s="70"/>
      <c r="K20" s="70"/>
      <c r="L20" s="70"/>
      <c r="M20" s="70"/>
      <c r="N20" s="104" t="s">
        <v>135</v>
      </c>
      <c r="O20" s="104" t="s">
        <v>136</v>
      </c>
      <c r="P20" s="106">
        <v>35</v>
      </c>
      <c r="Q20" s="98"/>
      <c r="R20" s="98"/>
      <c r="S20" s="98"/>
    </row>
    <row r="21" spans="1:19" s="28" customFormat="1" ht="13.15">
      <c r="A21" s="70"/>
      <c r="B21" s="70"/>
      <c r="C21" s="83">
        <v>45</v>
      </c>
      <c r="D21" s="70" t="s">
        <v>91</v>
      </c>
      <c r="E21" s="70"/>
      <c r="F21" s="70"/>
      <c r="G21" s="70"/>
      <c r="H21" s="70"/>
      <c r="I21" s="70"/>
      <c r="J21" s="70"/>
      <c r="K21" s="70"/>
      <c r="L21" s="70"/>
      <c r="M21" s="70"/>
      <c r="N21" s="104" t="s">
        <v>137</v>
      </c>
      <c r="O21" s="104" t="s">
        <v>138</v>
      </c>
      <c r="P21" s="106">
        <v>45</v>
      </c>
      <c r="Q21" s="98"/>
      <c r="R21" s="98"/>
      <c r="S21" s="98"/>
    </row>
    <row r="22" spans="1:19" s="28" customFormat="1" ht="13.15">
      <c r="A22" s="70"/>
      <c r="B22" s="70"/>
      <c r="C22" s="81"/>
      <c r="D22" s="70"/>
      <c r="E22" s="70"/>
      <c r="F22" s="70"/>
      <c r="G22" s="70"/>
      <c r="H22" s="70"/>
      <c r="I22" s="70"/>
      <c r="J22" s="70"/>
      <c r="K22" s="70"/>
      <c r="L22" s="70"/>
      <c r="M22" s="70"/>
      <c r="N22" s="103"/>
      <c r="O22" s="98"/>
      <c r="P22" s="98"/>
      <c r="Q22" s="98"/>
      <c r="R22" s="98"/>
      <c r="S22" s="98"/>
    </row>
    <row r="23" spans="1:19" s="28" customFormat="1" ht="13.15">
      <c r="A23" s="70"/>
      <c r="B23" s="70" t="s">
        <v>92</v>
      </c>
      <c r="C23" s="70"/>
      <c r="D23" s="70"/>
      <c r="E23" s="70"/>
      <c r="F23" s="70"/>
      <c r="G23" s="70"/>
      <c r="H23" s="70"/>
      <c r="I23" s="70"/>
      <c r="J23" s="70"/>
      <c r="K23" s="70"/>
      <c r="L23" s="70"/>
      <c r="M23" s="70"/>
      <c r="N23" s="103"/>
      <c r="O23" s="98"/>
      <c r="P23" s="98"/>
      <c r="Q23" s="98"/>
      <c r="R23" s="98"/>
      <c r="S23" s="98"/>
    </row>
    <row r="24" spans="1:19" s="28" customFormat="1" ht="13.15">
      <c r="A24" s="70"/>
      <c r="B24" s="70" t="s">
        <v>93</v>
      </c>
      <c r="C24" s="70"/>
      <c r="D24" s="70"/>
      <c r="E24" s="70"/>
      <c r="F24" s="70"/>
      <c r="G24" s="70"/>
      <c r="H24" s="70"/>
      <c r="I24" s="70"/>
      <c r="J24" s="70"/>
      <c r="K24" s="70"/>
      <c r="L24" s="70"/>
      <c r="M24" s="70"/>
      <c r="N24" s="103"/>
      <c r="O24" s="98"/>
      <c r="P24" s="98"/>
      <c r="Q24" s="98"/>
      <c r="R24" s="98"/>
      <c r="S24" s="98"/>
    </row>
    <row r="25" spans="1:19" s="28" customFormat="1" ht="13.15">
      <c r="A25" s="70"/>
      <c r="B25" s="70"/>
      <c r="C25" s="70"/>
      <c r="D25" s="70"/>
      <c r="E25" s="70"/>
      <c r="F25" s="70"/>
      <c r="G25" s="70"/>
      <c r="H25" s="70"/>
      <c r="I25" s="70"/>
      <c r="J25" s="70"/>
      <c r="K25" s="70"/>
      <c r="L25" s="70"/>
      <c r="M25" s="70"/>
      <c r="N25" s="103"/>
      <c r="O25" s="98"/>
      <c r="P25" s="98"/>
      <c r="Q25" s="98"/>
      <c r="R25" s="98"/>
      <c r="S25" s="98"/>
    </row>
    <row r="26" spans="1:19" s="28" customFormat="1" ht="13.15">
      <c r="A26" s="71" t="s">
        <v>63</v>
      </c>
      <c r="B26" s="70"/>
      <c r="C26" s="70"/>
      <c r="D26" s="70"/>
      <c r="E26" s="70"/>
      <c r="F26" s="70"/>
      <c r="G26" s="70"/>
      <c r="H26" s="70"/>
      <c r="I26" s="70"/>
      <c r="J26" s="70"/>
      <c r="K26" s="70"/>
      <c r="L26" s="70"/>
      <c r="M26" s="70"/>
      <c r="N26" s="103"/>
      <c r="O26" s="98"/>
      <c r="P26" s="98"/>
      <c r="Q26" s="98"/>
      <c r="R26" s="98"/>
      <c r="S26" s="98"/>
    </row>
    <row r="27" spans="1:19" s="28" customFormat="1" ht="13.15">
      <c r="A27" s="78" t="s">
        <v>95</v>
      </c>
      <c r="B27" s="78"/>
      <c r="C27" s="83">
        <f>'Jan 1, 2020'!C27*1.0175</f>
        <v>2.0299999999999998</v>
      </c>
      <c r="D27" s="78" t="s">
        <v>96</v>
      </c>
      <c r="E27" s="78"/>
      <c r="F27" s="78"/>
      <c r="G27" s="78"/>
      <c r="H27" s="78"/>
      <c r="I27" s="78"/>
      <c r="J27" s="78"/>
      <c r="K27" s="78"/>
      <c r="L27" s="69"/>
      <c r="M27" s="69"/>
      <c r="N27" s="97" t="s">
        <v>139</v>
      </c>
      <c r="O27" s="98" t="s">
        <v>140</v>
      </c>
      <c r="P27" s="106">
        <f>C27</f>
        <v>2.0299999999999998</v>
      </c>
      <c r="Q27" s="98"/>
      <c r="R27" s="98"/>
      <c r="S27" s="98"/>
    </row>
    <row r="28" spans="1:19" s="28" customFormat="1">
      <c r="A28" s="38"/>
      <c r="B28" s="38"/>
      <c r="C28" s="38"/>
      <c r="D28" s="38"/>
      <c r="E28" s="38"/>
      <c r="F28" s="38"/>
      <c r="G28" s="38"/>
      <c r="H28" s="38"/>
      <c r="I28" s="38"/>
      <c r="J28" s="38"/>
      <c r="K28" s="38"/>
      <c r="L28" s="27"/>
      <c r="M28" s="27"/>
      <c r="N28" s="105"/>
      <c r="O28" s="98"/>
      <c r="P28" s="98"/>
      <c r="Q28" s="98"/>
      <c r="R28" s="98"/>
      <c r="S28" s="98"/>
    </row>
    <row r="29" spans="1:19" s="28" customFormat="1" ht="13.15">
      <c r="A29" s="71"/>
      <c r="B29" s="72"/>
      <c r="C29" s="72"/>
      <c r="D29" s="72"/>
      <c r="E29" s="73"/>
      <c r="F29" s="73"/>
      <c r="G29" s="73"/>
      <c r="H29" s="74"/>
      <c r="I29" s="72"/>
      <c r="J29" s="72"/>
      <c r="K29" s="72"/>
      <c r="L29" s="72"/>
      <c r="M29" s="72"/>
      <c r="N29" s="97"/>
      <c r="O29" s="98"/>
      <c r="P29" s="98"/>
      <c r="Q29" s="98"/>
      <c r="R29" s="98"/>
      <c r="S29" s="98"/>
    </row>
    <row r="30" spans="1:19" s="28" customFormat="1" ht="13.15">
      <c r="A30" s="72"/>
      <c r="B30" s="72"/>
      <c r="C30" s="72"/>
      <c r="D30" s="72"/>
      <c r="E30" s="73"/>
      <c r="F30" s="73"/>
      <c r="G30" s="73"/>
      <c r="H30" s="74"/>
      <c r="I30" s="73"/>
      <c r="J30" s="73"/>
      <c r="K30" s="73"/>
      <c r="L30" s="73"/>
      <c r="M30" s="73"/>
      <c r="N30" s="99"/>
      <c r="O30" s="98"/>
      <c r="P30" s="98"/>
      <c r="Q30" s="98"/>
      <c r="R30" s="98"/>
      <c r="S30" s="98"/>
    </row>
    <row r="31" spans="1:19" s="28" customFormat="1" ht="13.5" thickBot="1">
      <c r="A31" s="75"/>
      <c r="B31" s="75"/>
      <c r="C31" s="75"/>
      <c r="D31" s="76"/>
      <c r="E31" s="75"/>
      <c r="F31" s="75"/>
      <c r="G31" s="75"/>
      <c r="H31" s="75"/>
      <c r="I31" s="75"/>
      <c r="J31" s="75"/>
      <c r="K31" s="75"/>
      <c r="L31" s="75"/>
      <c r="M31" s="92"/>
      <c r="N31" s="101"/>
      <c r="O31" s="98"/>
      <c r="P31" s="98"/>
      <c r="Q31" s="98"/>
      <c r="R31" s="98"/>
      <c r="S31" s="98"/>
    </row>
    <row r="32" spans="1:19" s="28" customFormat="1" ht="13.15">
      <c r="A32" s="77"/>
      <c r="B32" s="77"/>
      <c r="C32" s="77"/>
      <c r="D32" s="78"/>
      <c r="E32" s="77"/>
      <c r="F32" s="77"/>
      <c r="G32" s="77"/>
      <c r="H32" s="77"/>
      <c r="I32" s="79"/>
      <c r="J32" s="79"/>
      <c r="K32" s="79"/>
      <c r="L32" s="79"/>
      <c r="M32" s="79"/>
      <c r="N32" s="102"/>
      <c r="O32" s="98"/>
      <c r="P32" s="98"/>
      <c r="Q32" s="98"/>
      <c r="R32" s="98"/>
      <c r="S32" s="98"/>
    </row>
    <row r="33" spans="1:19" s="28" customFormat="1" ht="13.15">
      <c r="A33" s="77"/>
      <c r="B33" s="77"/>
      <c r="C33" s="77"/>
      <c r="D33" s="84"/>
      <c r="E33" s="77"/>
      <c r="F33" s="77"/>
      <c r="G33" s="77"/>
      <c r="H33" s="77"/>
      <c r="I33" s="79"/>
      <c r="J33" s="79"/>
      <c r="K33" s="79"/>
      <c r="L33" s="79"/>
      <c r="M33" s="79"/>
      <c r="N33" s="97"/>
      <c r="O33" s="98"/>
      <c r="P33" s="98"/>
      <c r="Q33" s="98"/>
      <c r="R33" s="98"/>
      <c r="S33" s="98"/>
    </row>
  </sheetData>
  <phoneticPr fontId="19" type="noConversion"/>
  <pageMargins left="0.25" right="0.25" top="0.75" bottom="0.75" header="0.3" footer="0.3"/>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B40"/>
  <sheetViews>
    <sheetView showGridLines="0" topLeftCell="A2" workbookViewId="0">
      <selection activeCell="D38" sqref="D37:D38"/>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8" width="8.1328125" style="127" bestFit="1" customWidth="1"/>
    <col min="9" max="12" width="7.73046875" style="127" customWidth="1"/>
    <col min="13" max="13" width="25.1328125" style="127" bestFit="1" customWidth="1"/>
    <col min="14" max="14" width="16" style="147" hidden="1" customWidth="1"/>
    <col min="15" max="15" width="12.1328125" style="147" hidden="1" customWidth="1"/>
    <col min="16" max="16" width="45.3984375" style="151" hidden="1" customWidth="1"/>
    <col min="17" max="17" width="9.265625" style="149" hidden="1" customWidth="1"/>
    <col min="18" max="18" width="11.1328125" style="150" hidden="1" customWidth="1"/>
    <col min="19" max="21" width="9.265625" style="150" hidden="1" customWidth="1"/>
    <col min="22" max="22" width="0" style="115" hidden="1" customWidth="1"/>
    <col min="23" max="23" width="43.86328125" style="115" hidden="1" customWidth="1"/>
    <col min="24" max="28" width="0" style="115" hidden="1" customWidth="1"/>
    <col min="29" max="16384" width="9.1328125" style="127"/>
  </cols>
  <sheetData>
    <row r="1" spans="1:28">
      <c r="A1" s="127" t="s">
        <v>141</v>
      </c>
    </row>
    <row r="2" spans="1:28">
      <c r="A2" s="110" t="s">
        <v>2</v>
      </c>
      <c r="B2" s="111"/>
      <c r="C2" s="111"/>
      <c r="D2" s="111"/>
      <c r="E2" s="112"/>
      <c r="F2" s="112"/>
      <c r="G2" s="112"/>
      <c r="H2" s="113"/>
      <c r="I2" s="111"/>
      <c r="J2" s="111"/>
      <c r="K2" s="111"/>
      <c r="L2" s="111"/>
      <c r="M2" s="111"/>
      <c r="N2" s="146"/>
      <c r="O2" s="147" t="s">
        <v>142</v>
      </c>
      <c r="P2" s="148">
        <v>1.0249999999999999</v>
      </c>
    </row>
    <row r="3" spans="1:28">
      <c r="A3" s="110" t="s">
        <v>143</v>
      </c>
      <c r="B3" s="111"/>
      <c r="C3" s="111"/>
      <c r="D3" s="111"/>
      <c r="E3" s="112"/>
      <c r="F3" s="112"/>
      <c r="G3" s="112"/>
      <c r="H3" s="113"/>
      <c r="I3" s="111"/>
      <c r="J3" s="111"/>
      <c r="K3" s="111"/>
      <c r="L3" s="111"/>
      <c r="M3" s="111"/>
      <c r="N3" s="146"/>
      <c r="O3" s="147" t="s">
        <v>144</v>
      </c>
    </row>
    <row r="4" spans="1:28">
      <c r="A4" s="123" t="s">
        <v>71</v>
      </c>
      <c r="B4" s="111"/>
      <c r="C4" s="111"/>
      <c r="D4" s="111"/>
      <c r="E4" s="112"/>
      <c r="F4" s="112"/>
      <c r="G4" s="112"/>
      <c r="H4" s="113"/>
      <c r="I4" s="111"/>
      <c r="J4" s="111"/>
      <c r="K4" s="111"/>
      <c r="L4" s="111"/>
      <c r="M4" s="111"/>
      <c r="N4" s="146"/>
    </row>
    <row r="5" spans="1:28">
      <c r="A5" s="116" t="s">
        <v>145</v>
      </c>
      <c r="C5" s="111"/>
      <c r="D5" s="111"/>
      <c r="E5" s="112"/>
      <c r="F5" s="112"/>
      <c r="G5" s="112"/>
      <c r="H5" s="113"/>
      <c r="I5" s="111"/>
      <c r="J5" s="111"/>
      <c r="K5" s="111"/>
      <c r="L5" s="111"/>
      <c r="M5" s="111"/>
      <c r="N5" s="146"/>
    </row>
    <row r="6" spans="1:28">
      <c r="A6" s="111"/>
      <c r="B6" s="111"/>
      <c r="C6" s="111"/>
      <c r="D6" s="111"/>
      <c r="E6" s="112"/>
      <c r="F6" s="112"/>
      <c r="G6" s="112"/>
      <c r="H6" s="113"/>
      <c r="I6" s="112"/>
      <c r="J6" s="112"/>
      <c r="K6" s="112"/>
      <c r="L6" s="112"/>
      <c r="M6" s="112"/>
      <c r="N6" s="146" t="s">
        <v>146</v>
      </c>
      <c r="O6" s="146"/>
      <c r="P6" s="152"/>
      <c r="Q6" s="152"/>
      <c r="R6" s="147">
        <v>3</v>
      </c>
      <c r="S6" s="147">
        <v>4</v>
      </c>
      <c r="T6" s="147">
        <v>5</v>
      </c>
      <c r="U6" s="147">
        <v>6</v>
      </c>
      <c r="V6" s="115" t="s">
        <v>147</v>
      </c>
    </row>
    <row r="7" spans="1:28" ht="28.9" thickBot="1">
      <c r="A7" s="117" t="s">
        <v>102</v>
      </c>
      <c r="B7" s="119" t="s">
        <v>148</v>
      </c>
      <c r="C7" s="119" t="s">
        <v>149</v>
      </c>
      <c r="D7" s="119" t="s">
        <v>150</v>
      </c>
      <c r="E7" s="117" t="s">
        <v>9</v>
      </c>
      <c r="F7" s="117" t="s">
        <v>10</v>
      </c>
      <c r="G7" s="118" t="s">
        <v>103</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21" t="str">
        <f>O7</f>
        <v>Code</v>
      </c>
      <c r="W7" s="138" t="str">
        <f t="shared" ref="W7:AB7" si="0">P7</f>
        <v>Title</v>
      </c>
      <c r="X7" s="121" t="str">
        <f t="shared" si="0"/>
        <v>Sal Grade</v>
      </c>
      <c r="Y7" s="121" t="str">
        <f t="shared" si="0"/>
        <v>Step 1</v>
      </c>
      <c r="Z7" s="121" t="str">
        <f t="shared" si="0"/>
        <v>Step 2</v>
      </c>
      <c r="AA7" s="121" t="str">
        <f t="shared" si="0"/>
        <v>Step 3</v>
      </c>
      <c r="AB7" s="121" t="str">
        <f t="shared" si="0"/>
        <v>Step 4</v>
      </c>
    </row>
    <row r="8" spans="1:28">
      <c r="A8" s="122" t="s">
        <v>18</v>
      </c>
      <c r="B8" s="122">
        <v>7</v>
      </c>
      <c r="C8" s="124" t="s">
        <v>112</v>
      </c>
      <c r="D8" s="122">
        <v>340</v>
      </c>
      <c r="E8" s="122" t="s">
        <v>17</v>
      </c>
      <c r="F8" s="122">
        <v>3</v>
      </c>
      <c r="G8" s="123" t="s">
        <v>58</v>
      </c>
      <c r="H8" s="122" t="s">
        <v>20</v>
      </c>
      <c r="I8" s="139">
        <f ca="1">ROUND(R8,3)</f>
        <v>36.479999999999997</v>
      </c>
      <c r="J8" s="139">
        <f t="shared" ref="J8:L8" ca="1" si="1">ROUND(S8,3)</f>
        <v>37.628</v>
      </c>
      <c r="K8" s="139">
        <f t="shared" ca="1" si="1"/>
        <v>38.776000000000003</v>
      </c>
      <c r="L8" s="139">
        <f t="shared" ca="1" si="1"/>
        <v>39.984999999999999</v>
      </c>
      <c r="M8" s="125"/>
      <c r="N8" s="153" t="s">
        <v>155</v>
      </c>
      <c r="O8" s="153" t="str">
        <f>A8</f>
        <v>03890C</v>
      </c>
      <c r="P8" s="151" t="str">
        <f>G8</f>
        <v>Electronic Technician</v>
      </c>
      <c r="Q8" s="154" t="str">
        <f>C8</f>
        <v>02</v>
      </c>
      <c r="R8" s="155" cm="1">
        <f t="array" aca="1" ref="R8" ca="1">IF($N8="Y",VLOOKUP($O8,INDIRECT($O$3),R$6,0)*INDIRECT($O$2),VLOOKUP($O8,INDIRECT($O$3),R$6,0))</f>
        <v>36.479999999999997</v>
      </c>
      <c r="S8" s="155" cm="1">
        <f t="array" aca="1" ref="S8" ca="1">IF($N8="Y",VLOOKUP($O8,INDIRECT($O$3),S$6,0)*INDIRECT($O$2),VLOOKUP($O8,INDIRECT($O$3),S$6,0))</f>
        <v>37.628</v>
      </c>
      <c r="T8" s="155" cm="1">
        <f t="array" aca="1" ref="T8" ca="1">IF($N8="Y",VLOOKUP($O8,INDIRECT($O$3),T$6,0)*INDIRECT($O$2),VLOOKUP($O8,INDIRECT($O$3),T$6,0))</f>
        <v>38.776000000000003</v>
      </c>
      <c r="U8" s="155" cm="1">
        <f t="array" aca="1" ref="U8" ca="1">IF($N8="Y",VLOOKUP($O8,INDIRECT($O$3),U$6,0)*INDIRECT($O$2),VLOOKUP($O8,INDIRECT($O$3),U$6,0))</f>
        <v>39.984999999999999</v>
      </c>
      <c r="V8" s="130" t="str">
        <f t="shared" ref="V8:V9" si="2">O8</f>
        <v>03890C</v>
      </c>
      <c r="W8" s="137" t="str">
        <f t="shared" ref="W8:W9" si="3">P8</f>
        <v>Electronic Technician</v>
      </c>
      <c r="X8" s="130" t="str">
        <f t="shared" ref="X8:X9" si="4">Q8</f>
        <v>02</v>
      </c>
      <c r="Y8" s="140">
        <f ca="1">ROUND(R8,3)</f>
        <v>36.479999999999997</v>
      </c>
      <c r="Z8" s="140">
        <f t="shared" ref="Z8:AB8" ca="1" si="5">ROUND(S8,3)</f>
        <v>37.628</v>
      </c>
      <c r="AA8" s="140">
        <f t="shared" ca="1" si="5"/>
        <v>38.776000000000003</v>
      </c>
      <c r="AB8" s="140">
        <f t="shared" ca="1" si="5"/>
        <v>39.984999999999999</v>
      </c>
    </row>
    <row r="9" spans="1:28">
      <c r="A9" s="122" t="s">
        <v>125</v>
      </c>
      <c r="B9" s="122">
        <v>7</v>
      </c>
      <c r="C9" s="124" t="s">
        <v>112</v>
      </c>
      <c r="D9" s="122">
        <v>340</v>
      </c>
      <c r="E9" s="122" t="s">
        <v>17</v>
      </c>
      <c r="F9" s="122">
        <v>3</v>
      </c>
      <c r="G9" s="141" t="s">
        <v>128</v>
      </c>
      <c r="H9" s="122" t="s">
        <v>20</v>
      </c>
      <c r="I9" s="139">
        <f ca="1">ROUND(R9,3)</f>
        <v>36.479999999999997</v>
      </c>
      <c r="J9" s="139">
        <f t="shared" ref="J9" ca="1" si="6">ROUND(S9,3)</f>
        <v>37.628</v>
      </c>
      <c r="K9" s="139">
        <f t="shared" ref="K9" ca="1" si="7">ROUND(T9,3)</f>
        <v>38.776000000000003</v>
      </c>
      <c r="L9" s="139">
        <f t="shared" ref="L9" ca="1" si="8">ROUND(U9,3)</f>
        <v>39.984999999999999</v>
      </c>
      <c r="M9" s="134"/>
      <c r="N9" s="156" t="s">
        <v>155</v>
      </c>
      <c r="O9" s="153" t="str">
        <f>A9</f>
        <v>52986C</v>
      </c>
      <c r="P9" s="157" t="str">
        <f>G9</f>
        <v>Mobile Communications Equipment Technician</v>
      </c>
      <c r="Q9" s="154" t="str">
        <f>C9</f>
        <v>02</v>
      </c>
      <c r="R9" s="155" cm="1">
        <f t="array" aca="1" ref="R9" ca="1">IF($N9="Y",VLOOKUP($O9,INDIRECT($O$3),R$6,0)*INDIRECT($O$2),VLOOKUP($O9,INDIRECT($O$3),R$6,0))</f>
        <v>36.479999999999997</v>
      </c>
      <c r="S9" s="155" cm="1">
        <f t="array" aca="1" ref="S9" ca="1">IF($N9="Y",VLOOKUP($O9,INDIRECT($O$3),S$6,0)*INDIRECT($O$2),VLOOKUP($O9,INDIRECT($O$3),S$6,0))</f>
        <v>37.628</v>
      </c>
      <c r="T9" s="155" cm="1">
        <f t="array" aca="1" ref="T9" ca="1">IF($N9="Y",VLOOKUP($O9,INDIRECT($O$3),T$6,0)*INDIRECT($O$2),VLOOKUP($O9,INDIRECT($O$3),T$6,0))</f>
        <v>38.776000000000003</v>
      </c>
      <c r="U9" s="155" cm="1">
        <f t="array" aca="1" ref="U9" ca="1">IF($N9="Y",VLOOKUP($O9,INDIRECT($O$3),U$6,0)*INDIRECT($O$2),VLOOKUP($O9,INDIRECT($O$3),U$6,0))</f>
        <v>39.984999999999999</v>
      </c>
      <c r="V9" s="130" t="str">
        <f t="shared" si="2"/>
        <v>52986C</v>
      </c>
      <c r="W9" s="137" t="str">
        <f t="shared" si="3"/>
        <v>Mobile Communications Equipment Technician</v>
      </c>
      <c r="X9" s="130" t="str">
        <f t="shared" si="4"/>
        <v>02</v>
      </c>
      <c r="Y9" s="140">
        <f ca="1">ROUND(R9,3)</f>
        <v>36.479999999999997</v>
      </c>
      <c r="Z9" s="140">
        <f t="shared" ref="Z9" ca="1" si="9">ROUND(S9,3)</f>
        <v>37.628</v>
      </c>
      <c r="AA9" s="140">
        <f t="shared" ref="AA9" ca="1" si="10">ROUND(T9,3)</f>
        <v>38.776000000000003</v>
      </c>
      <c r="AB9" s="140">
        <f t="shared" ref="AB9" ca="1" si="11">ROUND(U9,3)</f>
        <v>39.984999999999999</v>
      </c>
    </row>
    <row r="10" spans="1:28">
      <c r="A10" s="122"/>
      <c r="B10" s="122"/>
      <c r="C10" s="122"/>
      <c r="D10" s="126"/>
      <c r="E10" s="122"/>
      <c r="F10" s="122"/>
      <c r="G10" s="122"/>
      <c r="H10" s="122"/>
      <c r="I10" s="125"/>
      <c r="J10" s="125"/>
      <c r="K10" s="125"/>
      <c r="L10" s="125"/>
      <c r="M10" s="125"/>
      <c r="N10" s="153"/>
    </row>
    <row r="11" spans="1:28">
      <c r="A11" s="110" t="s">
        <v>61</v>
      </c>
      <c r="B11" s="122"/>
      <c r="C11" s="122"/>
      <c r="D11" s="126"/>
      <c r="E11" s="122"/>
      <c r="F11" s="122"/>
      <c r="G11" s="122"/>
      <c r="H11" s="122"/>
      <c r="I11" s="125"/>
      <c r="J11" s="125"/>
      <c r="K11" s="125"/>
      <c r="L11" s="125"/>
      <c r="M11" s="125"/>
      <c r="N11" s="153"/>
    </row>
    <row r="12" spans="1:28">
      <c r="A12" s="123" t="s">
        <v>31</v>
      </c>
    </row>
    <row r="13" spans="1:28">
      <c r="C13" s="123" t="s">
        <v>32</v>
      </c>
      <c r="N13" s="146" t="str">
        <f>A11</f>
        <v>Longevity</v>
      </c>
      <c r="O13" s="146"/>
      <c r="R13" s="158"/>
      <c r="V13" s="136" t="str">
        <f>N13</f>
        <v>Longevity</v>
      </c>
    </row>
    <row r="14" spans="1:28">
      <c r="C14" s="139">
        <f ca="1">ROUND(R14,3)</f>
        <v>0.32400000000000001</v>
      </c>
      <c r="D14" s="123" t="s">
        <v>33</v>
      </c>
      <c r="N14" s="147" t="s">
        <v>155</v>
      </c>
      <c r="O14" s="147" t="s">
        <v>131</v>
      </c>
      <c r="R14" s="155" cm="1">
        <f t="array" aca="1" ref="R14" ca="1">IF($N14="Y",VLOOKUP($O14,INDIRECT($O$3),R$6,0)*INDIRECT($O$2),VLOOKUP($O14,INDIRECT($O$3),R$6,0))</f>
        <v>0.32400000000000001</v>
      </c>
      <c r="V14" s="115" t="str">
        <f>O14</f>
        <v>10th</v>
      </c>
      <c r="Y14" s="140">
        <f t="shared" ref="Y14:Y17" ca="1" si="12">ROUND(R14,3)</f>
        <v>0.32400000000000001</v>
      </c>
    </row>
    <row r="15" spans="1:28">
      <c r="C15" s="139">
        <f t="shared" ref="C15:C17" ca="1" si="13">ROUND(R15,3)</f>
        <v>0.41799999999999998</v>
      </c>
      <c r="D15" s="123" t="s">
        <v>34</v>
      </c>
      <c r="N15" s="147" t="s">
        <v>155</v>
      </c>
      <c r="O15" s="147" t="s">
        <v>132</v>
      </c>
      <c r="R15" s="155" cm="1">
        <f t="array" aca="1" ref="R15" ca="1">IF($N15="Y",VLOOKUP($O15,INDIRECT($O$3),R$6,0)*INDIRECT($O$2),VLOOKUP($O15,INDIRECT($O$3),R$6,0))</f>
        <v>0.41799999999999998</v>
      </c>
      <c r="V15" s="115" t="str">
        <f t="shared" ref="V15:V17" si="14">O15</f>
        <v>15th</v>
      </c>
      <c r="Y15" s="140">
        <f t="shared" ca="1" si="12"/>
        <v>0.41799999999999998</v>
      </c>
    </row>
    <row r="16" spans="1:28">
      <c r="C16" s="139">
        <f t="shared" ca="1" si="13"/>
        <v>0.61599999999999999</v>
      </c>
      <c r="D16" s="123" t="s">
        <v>35</v>
      </c>
      <c r="N16" s="147" t="s">
        <v>155</v>
      </c>
      <c r="O16" s="147" t="s">
        <v>133</v>
      </c>
      <c r="R16" s="155" cm="1">
        <f t="array" aca="1" ref="R16" ca="1">IF($N16="Y",VLOOKUP($O16,INDIRECT($O$3),R$6,0)*INDIRECT($O$2),VLOOKUP($O16,INDIRECT($O$3),R$6,0))</f>
        <v>0.61599999999999999</v>
      </c>
      <c r="V16" s="115" t="str">
        <f t="shared" si="14"/>
        <v>20th</v>
      </c>
      <c r="Y16" s="140">
        <f t="shared" ca="1" si="12"/>
        <v>0.61599999999999999</v>
      </c>
    </row>
    <row r="17" spans="1:28">
      <c r="C17" s="139">
        <f t="shared" ca="1" si="13"/>
        <v>0.91800000000000004</v>
      </c>
      <c r="D17" s="123" t="s">
        <v>36</v>
      </c>
      <c r="N17" s="147" t="s">
        <v>155</v>
      </c>
      <c r="O17" s="147" t="s">
        <v>134</v>
      </c>
      <c r="R17" s="155" cm="1">
        <f t="array" aca="1" ref="R17" ca="1">IF($N17="Y",VLOOKUP($O17,INDIRECT($O$3),R$6,0)*INDIRECT($O$2),VLOOKUP($O17,INDIRECT($O$3),R$6,0))</f>
        <v>0.91800000000000004</v>
      </c>
      <c r="V17" s="115" t="str">
        <f t="shared" si="14"/>
        <v>25th</v>
      </c>
      <c r="Y17" s="140">
        <f t="shared" ca="1" si="12"/>
        <v>0.91800000000000004</v>
      </c>
    </row>
    <row r="18" spans="1:28" s="129" customFormat="1">
      <c r="N18" s="149"/>
      <c r="O18" s="149"/>
      <c r="P18" s="151"/>
      <c r="Q18" s="149"/>
      <c r="R18" s="151"/>
      <c r="S18" s="151"/>
      <c r="T18" s="151"/>
      <c r="U18" s="151"/>
      <c r="V18" s="131"/>
      <c r="W18" s="131"/>
      <c r="X18" s="131"/>
      <c r="Y18" s="131"/>
      <c r="Z18" s="131"/>
      <c r="AA18" s="131"/>
      <c r="AB18" s="131"/>
    </row>
    <row r="19" spans="1:28" s="129" customFormat="1">
      <c r="A19" s="110" t="s">
        <v>67</v>
      </c>
      <c r="N19" s="149"/>
      <c r="O19" s="149"/>
      <c r="P19" s="151"/>
      <c r="Q19" s="149"/>
      <c r="R19" s="151"/>
      <c r="S19" s="151"/>
      <c r="T19" s="151"/>
      <c r="U19" s="151"/>
      <c r="V19" s="131"/>
      <c r="W19" s="131"/>
      <c r="X19" s="131"/>
      <c r="Y19" s="131"/>
      <c r="Z19" s="131"/>
      <c r="AA19" s="131"/>
      <c r="AB19" s="131"/>
    </row>
    <row r="20" spans="1:28" s="129" customFormat="1">
      <c r="A20" s="123" t="s">
        <v>88</v>
      </c>
      <c r="N20" s="152" t="str">
        <f>A19</f>
        <v>On Call Pay</v>
      </c>
      <c r="O20" s="149"/>
      <c r="P20" s="151"/>
      <c r="Q20" s="149"/>
      <c r="R20" s="151"/>
      <c r="S20" s="151"/>
      <c r="T20" s="151"/>
      <c r="U20" s="151"/>
      <c r="V20" s="145" t="str">
        <f>N20</f>
        <v>On Call Pay</v>
      </c>
      <c r="W20" s="131"/>
      <c r="X20" s="131"/>
      <c r="Y20" s="131"/>
      <c r="Z20" s="131"/>
      <c r="AA20" s="131"/>
      <c r="AB20" s="131"/>
    </row>
    <row r="21" spans="1:28" s="129" customFormat="1">
      <c r="A21" s="129" t="s">
        <v>89</v>
      </c>
      <c r="N21" s="149"/>
      <c r="O21" s="149"/>
      <c r="P21" s="151"/>
      <c r="Q21" s="149"/>
      <c r="R21" s="151"/>
      <c r="S21" s="151"/>
      <c r="T21" s="151"/>
      <c r="U21" s="151"/>
      <c r="V21" s="131"/>
      <c r="W21" s="131"/>
      <c r="X21" s="131"/>
      <c r="Y21" s="131"/>
      <c r="Z21" s="131"/>
      <c r="AA21" s="131"/>
      <c r="AB21" s="131"/>
    </row>
    <row r="22" spans="1:28" s="129" customFormat="1">
      <c r="C22" s="132">
        <f>ROUND(R22,3)</f>
        <v>40</v>
      </c>
      <c r="D22" s="129" t="s">
        <v>90</v>
      </c>
      <c r="N22" s="149" t="s">
        <v>17</v>
      </c>
      <c r="O22" s="156" t="s">
        <v>135</v>
      </c>
      <c r="P22" s="159" t="s">
        <v>136</v>
      </c>
      <c r="Q22" s="156"/>
      <c r="R22" s="155">
        <v>40</v>
      </c>
      <c r="S22" s="151"/>
      <c r="T22" s="151"/>
      <c r="U22" s="151"/>
      <c r="V22" s="131" t="str">
        <f>O22</f>
        <v>CETCDY</v>
      </c>
      <c r="W22" s="131" t="str">
        <f>P22</f>
        <v>TL-On call by day Weekday-CET</v>
      </c>
      <c r="X22" s="131"/>
      <c r="Y22" s="140">
        <f t="shared" ref="Y22" si="15">ROUND(R22,3)</f>
        <v>40</v>
      </c>
      <c r="Z22" s="131"/>
      <c r="AA22" s="131"/>
      <c r="AB22" s="131"/>
    </row>
    <row r="23" spans="1:28" s="129" customFormat="1">
      <c r="C23" s="132">
        <f>ROUND(R23,3)</f>
        <v>50</v>
      </c>
      <c r="D23" s="129" t="s">
        <v>156</v>
      </c>
      <c r="N23" s="149" t="s">
        <v>17</v>
      </c>
      <c r="O23" s="156" t="s">
        <v>137</v>
      </c>
      <c r="P23" s="159" t="s">
        <v>138</v>
      </c>
      <c r="Q23" s="156"/>
      <c r="R23" s="155">
        <v>50</v>
      </c>
      <c r="S23" s="151"/>
      <c r="T23" s="151"/>
      <c r="U23" s="151"/>
      <c r="V23" s="131" t="str">
        <f>O23</f>
        <v>CETCWE</v>
      </c>
      <c r="W23" s="131" t="str">
        <f>P23</f>
        <v>TL-On call by day Weekend-CET</v>
      </c>
      <c r="X23" s="131"/>
      <c r="Y23" s="140">
        <f t="shared" ref="Y23" si="16">ROUND(R23,3)</f>
        <v>50</v>
      </c>
      <c r="Z23" s="131"/>
      <c r="AA23" s="131"/>
      <c r="AB23" s="131"/>
    </row>
    <row r="24" spans="1:28" s="129" customFormat="1">
      <c r="C24" s="133"/>
      <c r="N24" s="149"/>
      <c r="O24" s="149"/>
      <c r="P24" s="151"/>
      <c r="Q24" s="149"/>
      <c r="R24" s="151"/>
      <c r="S24" s="151"/>
      <c r="T24" s="151"/>
      <c r="U24" s="151"/>
      <c r="V24" s="131"/>
      <c r="W24" s="131"/>
      <c r="X24" s="131"/>
      <c r="Y24" s="131"/>
      <c r="Z24" s="131"/>
      <c r="AA24" s="131"/>
      <c r="AB24" s="131"/>
    </row>
    <row r="25" spans="1:28" s="129" customFormat="1">
      <c r="B25" s="129" t="s">
        <v>92</v>
      </c>
      <c r="N25" s="149"/>
      <c r="O25" s="149"/>
      <c r="P25" s="151"/>
      <c r="Q25" s="149"/>
      <c r="R25" s="151"/>
      <c r="S25" s="151"/>
      <c r="T25" s="151"/>
      <c r="U25" s="151"/>
      <c r="V25" s="131"/>
      <c r="W25" s="131"/>
      <c r="X25" s="131"/>
      <c r="Y25" s="131"/>
      <c r="Z25" s="131"/>
      <c r="AA25" s="131"/>
      <c r="AB25" s="131"/>
    </row>
    <row r="26" spans="1:28" s="129" customFormat="1">
      <c r="B26" s="129" t="s">
        <v>93</v>
      </c>
      <c r="N26" s="149"/>
      <c r="O26" s="149"/>
      <c r="P26" s="151"/>
      <c r="Q26" s="149"/>
      <c r="R26" s="151"/>
      <c r="S26" s="151"/>
      <c r="T26" s="151"/>
      <c r="U26" s="151"/>
      <c r="V26" s="131"/>
      <c r="W26" s="131"/>
      <c r="X26" s="131"/>
      <c r="Y26" s="131"/>
      <c r="Z26" s="131"/>
      <c r="AA26" s="131"/>
      <c r="AB26" s="131"/>
    </row>
    <row r="27" spans="1:28" s="129" customFormat="1">
      <c r="N27" s="149"/>
      <c r="O27" s="149"/>
      <c r="P27" s="151"/>
      <c r="Q27" s="149"/>
      <c r="R27" s="151"/>
      <c r="S27" s="151"/>
      <c r="T27" s="151"/>
      <c r="U27" s="151"/>
      <c r="V27" s="131"/>
      <c r="W27" s="131"/>
      <c r="X27" s="131"/>
      <c r="Y27" s="131"/>
      <c r="Z27" s="131"/>
      <c r="AA27" s="131"/>
      <c r="AB27" s="131"/>
    </row>
    <row r="28" spans="1:28" s="129" customFormat="1">
      <c r="A28" s="110" t="s">
        <v>63</v>
      </c>
      <c r="N28" s="152" t="str">
        <f>A28</f>
        <v>Shift Differential</v>
      </c>
      <c r="O28" s="149"/>
      <c r="P28" s="151"/>
      <c r="Q28" s="149"/>
      <c r="R28" s="151"/>
      <c r="S28" s="151"/>
      <c r="T28" s="151"/>
      <c r="U28" s="151"/>
      <c r="V28" s="145" t="str">
        <f>N28</f>
        <v>Shift Differential</v>
      </c>
      <c r="W28" s="131"/>
      <c r="X28" s="131"/>
      <c r="Y28" s="131"/>
      <c r="Z28" s="131"/>
      <c r="AA28" s="131"/>
      <c r="AB28" s="131"/>
    </row>
    <row r="29" spans="1:28" s="129" customFormat="1">
      <c r="A29" s="123" t="str">
        <f ca="1">"Provided that a "&amp;TEXT(R29,"$#,###.000")&amp;" per hour shift differential be paid for shifts which start between the hours of 12:00 p.m. and 4:59 a.m."</f>
        <v>Provided that a $2.081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2.081</v>
      </c>
      <c r="S29" s="151"/>
      <c r="T29" s="151"/>
      <c r="U29" s="151"/>
      <c r="V29" s="131" t="str">
        <f>O29</f>
        <v>CETEVE</v>
      </c>
      <c r="W29" s="131" t="str">
        <f>P29</f>
        <v>TL-Shift Premium-CET</v>
      </c>
      <c r="X29" s="131"/>
      <c r="Y29" s="140">
        <f t="shared" ref="Y29" ca="1" si="17">ROUND(R29,3)</f>
        <v>2.081</v>
      </c>
      <c r="Z29" s="131"/>
      <c r="AA29" s="131"/>
      <c r="AB29" s="131"/>
    </row>
    <row r="30" spans="1:28"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1"/>
      <c r="Y30" s="131"/>
      <c r="Z30" s="131"/>
      <c r="AA30" s="131"/>
      <c r="AB30" s="131"/>
    </row>
    <row r="31" spans="1:28"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1"/>
      <c r="Y31" s="131"/>
      <c r="Z31" s="131"/>
      <c r="AA31" s="131"/>
      <c r="AB31" s="131"/>
    </row>
    <row r="32" spans="1:28" s="129" customFormat="1">
      <c r="A32" s="163" t="str">
        <f>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60">
        <v>1.5</v>
      </c>
      <c r="S32" s="151"/>
      <c r="T32" s="151"/>
      <c r="U32" s="151"/>
      <c r="V32" s="131" t="str">
        <f>O32</f>
        <v>CETMTC</v>
      </c>
      <c r="W32" s="131" t="str">
        <f>P32</f>
        <v>Moblie Comm Tech Certs</v>
      </c>
      <c r="X32" s="131"/>
      <c r="Y32" s="140">
        <f t="shared" ref="Y32" si="18">ROUND(R32,3)</f>
        <v>1.5</v>
      </c>
      <c r="Z32" s="131"/>
      <c r="AA32" s="131"/>
      <c r="AB32" s="131"/>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1"/>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1"/>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1"/>
      <c r="Y35" s="131"/>
      <c r="Z35" s="131"/>
      <c r="AA35" s="131"/>
      <c r="AB35" s="131"/>
    </row>
    <row r="40" spans="1:28">
      <c r="A40" s="127" t="s">
        <v>162</v>
      </c>
      <c r="K40" s="127" t="s">
        <v>163</v>
      </c>
    </row>
  </sheetData>
  <sheetProtection sheet="1" objects="1" scenarios="1"/>
  <pageMargins left="0.25" right="0.25" top="0.75" bottom="0.75" header="0.3" footer="0.3"/>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workbookViewId="0">
      <selection activeCell="M15" sqref="M15"/>
    </sheetView>
  </sheetViews>
  <sheetFormatPr defaultColWidth="9.1328125" defaultRowHeight="12.75"/>
  <cols>
    <col min="1" max="1" width="7.265625" style="27" customWidth="1"/>
    <col min="2" max="2" width="4.265625" style="27" customWidth="1"/>
    <col min="3" max="3" width="7.3984375" style="27" customWidth="1"/>
    <col min="4" max="4" width="17.1328125" style="27" customWidth="1"/>
    <col min="5" max="5" width="4.73046875" style="27" hidden="1" customWidth="1"/>
    <col min="6" max="6" width="2.59765625" style="27" bestFit="1" customWidth="1"/>
    <col min="7" max="7" width="2.3984375" style="27" bestFit="1" customWidth="1"/>
    <col min="8" max="11" width="7.73046875" style="27" customWidth="1"/>
    <col min="12" max="14" width="7.73046875" style="28" customWidth="1"/>
    <col min="15" max="16384" width="9.1328125" style="27"/>
  </cols>
  <sheetData>
    <row r="1" spans="1:14">
      <c r="A1" s="29" t="s">
        <v>2</v>
      </c>
      <c r="B1" s="30"/>
      <c r="C1" s="30"/>
      <c r="D1" s="30"/>
      <c r="E1" s="31"/>
      <c r="F1" s="31"/>
      <c r="G1" s="32"/>
      <c r="H1" s="30"/>
      <c r="I1" s="30"/>
      <c r="J1" s="30"/>
      <c r="K1" s="30"/>
    </row>
    <row r="2" spans="1:14">
      <c r="A2" s="29" t="s">
        <v>56</v>
      </c>
      <c r="B2" s="30"/>
      <c r="C2" s="30"/>
      <c r="D2" s="30"/>
      <c r="E2" s="31"/>
      <c r="F2" s="31"/>
      <c r="G2" s="32"/>
      <c r="H2" s="30"/>
      <c r="I2" s="30"/>
      <c r="J2" s="30"/>
      <c r="K2" s="30"/>
    </row>
    <row r="3" spans="1:14">
      <c r="A3" s="29"/>
      <c r="B3" s="30" t="s">
        <v>57</v>
      </c>
      <c r="C3" s="30"/>
      <c r="D3" s="30"/>
      <c r="E3" s="31"/>
      <c r="F3" s="31"/>
      <c r="G3" s="32"/>
      <c r="H3" s="30"/>
      <c r="I3" s="30"/>
      <c r="J3" s="30"/>
      <c r="K3" s="30"/>
    </row>
    <row r="4" spans="1:14">
      <c r="A4" s="30"/>
      <c r="B4" s="30"/>
      <c r="C4" s="30"/>
      <c r="D4" s="30"/>
      <c r="E4" s="31"/>
      <c r="F4" s="31"/>
      <c r="G4" s="32"/>
      <c r="H4" s="31" t="s">
        <v>5</v>
      </c>
      <c r="I4" s="31" t="s">
        <v>6</v>
      </c>
      <c r="J4" s="31" t="s">
        <v>7</v>
      </c>
      <c r="K4" s="31" t="s">
        <v>8</v>
      </c>
      <c r="L4" s="33"/>
      <c r="M4" s="33"/>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310</v>
      </c>
      <c r="F6" s="37">
        <v>6</v>
      </c>
      <c r="G6" s="37" t="s">
        <v>20</v>
      </c>
      <c r="H6" s="39">
        <v>22.42</v>
      </c>
      <c r="I6" s="39">
        <v>23.6</v>
      </c>
      <c r="J6" s="39">
        <v>24.84</v>
      </c>
      <c r="K6" s="39">
        <v>27.58</v>
      </c>
    </row>
    <row r="7" spans="1:14" ht="26.25">
      <c r="A7" s="37" t="s">
        <v>17</v>
      </c>
      <c r="B7" s="37">
        <v>3</v>
      </c>
      <c r="C7" s="37" t="s">
        <v>23</v>
      </c>
      <c r="D7" s="40" t="s">
        <v>55</v>
      </c>
      <c r="E7" s="37">
        <v>333</v>
      </c>
      <c r="F7" s="37">
        <v>7</v>
      </c>
      <c r="G7" s="37" t="s">
        <v>20</v>
      </c>
      <c r="H7" s="39">
        <v>26.12</v>
      </c>
      <c r="I7" s="39">
        <v>27.5</v>
      </c>
      <c r="J7" s="39">
        <v>28.94</v>
      </c>
      <c r="K7" s="39">
        <v>32.92</v>
      </c>
    </row>
    <row r="8" spans="1:14" ht="13.15">
      <c r="A8" s="37"/>
      <c r="B8" s="37"/>
      <c r="C8" s="37"/>
      <c r="D8" s="40"/>
      <c r="E8" s="37"/>
      <c r="F8" s="37"/>
      <c r="G8" s="37"/>
      <c r="H8" s="39"/>
      <c r="I8" s="39"/>
      <c r="J8" s="39"/>
      <c r="K8" s="39"/>
    </row>
    <row r="9" spans="1:14" ht="13.15">
      <c r="A9" s="37"/>
      <c r="B9" s="37"/>
      <c r="C9" s="37"/>
      <c r="D9" s="40"/>
      <c r="E9" s="37"/>
      <c r="F9" s="37"/>
      <c r="G9" s="37"/>
      <c r="H9" s="39"/>
      <c r="I9" s="39"/>
      <c r="J9" s="39"/>
      <c r="K9" s="39"/>
    </row>
    <row r="10" spans="1:14">
      <c r="A10" s="41" t="s">
        <v>31</v>
      </c>
    </row>
    <row r="11" spans="1:14">
      <c r="A11" s="41" t="s">
        <v>32</v>
      </c>
    </row>
    <row r="12" spans="1:14">
      <c r="A12" s="42">
        <v>0.251</v>
      </c>
      <c r="B12" s="38" t="s">
        <v>33</v>
      </c>
    </row>
    <row r="13" spans="1:14">
      <c r="A13" s="42">
        <v>0.32400000000000001</v>
      </c>
      <c r="B13" s="38" t="s">
        <v>34</v>
      </c>
    </row>
    <row r="14" spans="1:14">
      <c r="A14" s="42">
        <v>0.39600000000000002</v>
      </c>
      <c r="B14" s="38" t="s">
        <v>35</v>
      </c>
    </row>
    <row r="15" spans="1:14">
      <c r="A15" s="42">
        <v>0.46800000000000003</v>
      </c>
      <c r="B15" s="38" t="s">
        <v>36</v>
      </c>
    </row>
    <row r="16" spans="1:14" ht="13.15" thickBot="1">
      <c r="A16" s="43"/>
      <c r="B16" s="43"/>
      <c r="C16" s="43"/>
      <c r="D16" s="43"/>
      <c r="E16" s="43"/>
      <c r="F16" s="43"/>
      <c r="G16" s="43"/>
      <c r="H16" s="43"/>
      <c r="I16" s="43"/>
      <c r="J16" s="43"/>
      <c r="K16" s="43"/>
    </row>
    <row r="17" spans="1:11">
      <c r="A17" s="38" t="s">
        <v>37</v>
      </c>
      <c r="B17" s="38"/>
      <c r="C17" s="38"/>
      <c r="D17" s="38"/>
      <c r="E17" s="38"/>
      <c r="F17" s="38"/>
      <c r="G17" s="38"/>
      <c r="H17" s="38"/>
      <c r="I17" s="38"/>
      <c r="J17" s="38"/>
    </row>
    <row r="18" spans="1:11">
      <c r="A18" s="38" t="s">
        <v>38</v>
      </c>
      <c r="B18" s="38"/>
      <c r="C18" s="38"/>
      <c r="D18" s="38"/>
      <c r="E18" s="38"/>
      <c r="F18" s="38"/>
      <c r="G18" s="38"/>
      <c r="H18" s="38"/>
      <c r="I18" s="38"/>
      <c r="J18" s="38"/>
    </row>
    <row r="19" spans="1:11">
      <c r="A19" s="38" t="s">
        <v>39</v>
      </c>
      <c r="B19" s="38"/>
      <c r="C19" s="38"/>
      <c r="D19" s="38"/>
      <c r="E19" s="38"/>
      <c r="F19" s="38"/>
      <c r="G19" s="38"/>
      <c r="H19" s="38"/>
      <c r="I19" s="38"/>
      <c r="J19" s="38"/>
    </row>
    <row r="20" spans="1:11" ht="13.15" thickBot="1">
      <c r="A20" s="43"/>
      <c r="B20" s="43"/>
      <c r="C20" s="43"/>
      <c r="D20" s="43"/>
      <c r="E20" s="43"/>
      <c r="F20" s="43"/>
      <c r="G20" s="43"/>
      <c r="H20" s="43"/>
      <c r="I20" s="43"/>
      <c r="J20" s="43"/>
      <c r="K20" s="43"/>
    </row>
    <row r="21" spans="1:11">
      <c r="A21" s="38" t="s">
        <v>40</v>
      </c>
      <c r="B21" s="38"/>
      <c r="C21" s="38"/>
      <c r="D21" s="38"/>
      <c r="E21" s="38"/>
      <c r="F21" s="38"/>
      <c r="G21" s="38"/>
      <c r="H21" s="38"/>
      <c r="I21" s="38"/>
      <c r="J21" s="38"/>
    </row>
    <row r="22" spans="1:11">
      <c r="A22" s="38" t="s">
        <v>41</v>
      </c>
      <c r="B22" s="38"/>
      <c r="C22" s="38"/>
      <c r="D22" s="38"/>
      <c r="E22" s="38"/>
      <c r="F22" s="38"/>
      <c r="G22" s="38"/>
      <c r="H22" s="38"/>
      <c r="I22" s="38"/>
      <c r="J22" s="38"/>
    </row>
    <row r="23" spans="1:11">
      <c r="A23" s="38" t="s">
        <v>42</v>
      </c>
      <c r="B23" s="38"/>
      <c r="C23" s="38"/>
      <c r="D23" s="38"/>
      <c r="E23" s="38"/>
      <c r="F23" s="38"/>
      <c r="G23" s="38"/>
      <c r="H23" s="38"/>
      <c r="I23" s="38"/>
      <c r="J23" s="38"/>
    </row>
    <row r="24" spans="1:11" ht="13.15" thickBot="1">
      <c r="A24" s="43"/>
      <c r="B24" s="43"/>
      <c r="C24" s="43"/>
      <c r="D24" s="43"/>
      <c r="E24" s="43"/>
      <c r="F24" s="43"/>
      <c r="G24" s="43"/>
      <c r="H24" s="43"/>
      <c r="I24" s="43"/>
      <c r="J24" s="43"/>
      <c r="K24" s="43"/>
    </row>
    <row r="25" spans="1:11">
      <c r="A25" s="38" t="s">
        <v>43</v>
      </c>
      <c r="B25" s="38"/>
      <c r="C25" s="38"/>
      <c r="D25" s="38"/>
      <c r="E25" s="38"/>
      <c r="F25" s="38"/>
      <c r="G25" s="38"/>
      <c r="H25" s="38"/>
      <c r="I25" s="38"/>
      <c r="J25" s="38"/>
      <c r="K25" s="38"/>
    </row>
    <row r="26" spans="1:11">
      <c r="A26" s="38" t="s">
        <v>44</v>
      </c>
      <c r="B26" s="38"/>
      <c r="C26" s="38"/>
      <c r="D26" s="38"/>
      <c r="E26" s="38"/>
      <c r="F26" s="38"/>
      <c r="G26" s="38"/>
      <c r="H26" s="38"/>
      <c r="I26" s="38"/>
      <c r="J26" s="38"/>
      <c r="K26" s="38"/>
    </row>
    <row r="27" spans="1:11" ht="13.15" thickBot="1">
      <c r="A27" s="43"/>
      <c r="B27" s="43"/>
      <c r="C27" s="43"/>
      <c r="D27" s="43"/>
      <c r="E27" s="43"/>
      <c r="F27" s="43"/>
      <c r="G27" s="43"/>
      <c r="H27" s="43"/>
      <c r="I27" s="43"/>
      <c r="J27" s="43"/>
      <c r="K27" s="43"/>
    </row>
    <row r="28" spans="1:11">
      <c r="A28" s="38" t="s">
        <v>45</v>
      </c>
      <c r="B28" s="38"/>
      <c r="C28" s="38"/>
      <c r="D28" s="38"/>
      <c r="E28" s="38"/>
      <c r="F28" s="38"/>
      <c r="G28" s="38"/>
      <c r="H28" s="38"/>
      <c r="I28" s="38"/>
      <c r="J28" s="38"/>
    </row>
    <row r="29" spans="1:11">
      <c r="A29" s="38" t="s">
        <v>46</v>
      </c>
      <c r="B29" s="38"/>
      <c r="C29" s="38"/>
      <c r="D29" s="38"/>
      <c r="E29" s="38"/>
      <c r="F29" s="38"/>
      <c r="G29" s="38"/>
      <c r="H29" s="38"/>
      <c r="I29" s="38"/>
      <c r="J29" s="38"/>
    </row>
  </sheetData>
  <phoneticPr fontId="0" type="noConversion"/>
  <pageMargins left="0.5" right="0.5" top="1" bottom="1" header="0.5" footer="0.5"/>
  <pageSetup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40"/>
  <sheetViews>
    <sheetView showGridLines="0" workbookViewId="0">
      <selection activeCell="G37" sqref="G37"/>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8" width="8.1328125" style="127" bestFit="1" customWidth="1"/>
    <col min="9" max="12" width="7.73046875" style="127" customWidth="1"/>
    <col min="13" max="13" width="25.1328125" style="127" bestFit="1" customWidth="1"/>
    <col min="14" max="14" width="16" style="147" hidden="1" customWidth="1"/>
    <col min="15" max="15" width="12.1328125" style="147" hidden="1" customWidth="1"/>
    <col min="16" max="16" width="45.3984375" style="151" hidden="1" customWidth="1"/>
    <col min="17" max="17" width="9.265625" style="149" hidden="1" customWidth="1"/>
    <col min="18" max="18" width="11.1328125" style="150" hidden="1" customWidth="1"/>
    <col min="19" max="21" width="9.265625" style="150" hidden="1" customWidth="1"/>
    <col min="22" max="22" width="0" style="115" hidden="1" customWidth="1"/>
    <col min="23" max="23" width="43.73046875" style="115" hidden="1" customWidth="1"/>
    <col min="24" max="24" width="9.265625" style="128" hidden="1" customWidth="1"/>
    <col min="25" max="28" width="0" style="115" hidden="1" customWidth="1"/>
    <col min="29" max="16384" width="9.1328125" style="127"/>
  </cols>
  <sheetData>
    <row r="1" spans="1:28">
      <c r="A1" s="127" t="s">
        <v>141</v>
      </c>
    </row>
    <row r="2" spans="1:28">
      <c r="A2" s="110" t="s">
        <v>2</v>
      </c>
      <c r="B2" s="111"/>
      <c r="C2" s="111"/>
      <c r="D2" s="111"/>
      <c r="E2" s="112"/>
      <c r="F2" s="112"/>
      <c r="G2" s="112"/>
      <c r="H2" s="113"/>
      <c r="I2" s="111"/>
      <c r="J2" s="111"/>
      <c r="K2" s="111"/>
      <c r="L2" s="111"/>
      <c r="M2" s="111"/>
      <c r="N2" s="146"/>
      <c r="O2" s="147" t="s">
        <v>164</v>
      </c>
      <c r="P2" s="148">
        <v>1.0249999999999999</v>
      </c>
    </row>
    <row r="3" spans="1:28">
      <c r="A3" s="110" t="s">
        <v>165</v>
      </c>
      <c r="B3" s="111"/>
      <c r="C3" s="111"/>
      <c r="D3" s="111"/>
      <c r="E3" s="112"/>
      <c r="F3" s="112"/>
      <c r="G3" s="112"/>
      <c r="H3" s="113"/>
      <c r="I3" s="111"/>
      <c r="J3" s="111"/>
      <c r="K3" s="111"/>
      <c r="L3" s="111"/>
      <c r="M3" s="111"/>
      <c r="N3" s="146"/>
      <c r="O3" s="147" t="s">
        <v>166</v>
      </c>
    </row>
    <row r="4" spans="1:28">
      <c r="A4" s="123" t="s">
        <v>71</v>
      </c>
      <c r="B4" s="111"/>
      <c r="C4" s="111"/>
      <c r="D4" s="111"/>
      <c r="E4" s="112"/>
      <c r="F4" s="112"/>
      <c r="G4" s="112"/>
      <c r="H4" s="113"/>
      <c r="I4" s="111"/>
      <c r="J4" s="111"/>
      <c r="K4" s="111"/>
      <c r="L4" s="111"/>
      <c r="M4" s="111"/>
      <c r="N4" s="146"/>
    </row>
    <row r="5" spans="1:28">
      <c r="A5" s="116" t="str">
        <f>'Jan 1, 2022'!A5</f>
        <v>Last Updated December 15, 2023</v>
      </c>
      <c r="C5" s="111"/>
      <c r="D5" s="111"/>
      <c r="E5" s="112"/>
      <c r="F5" s="112"/>
      <c r="G5" s="112"/>
      <c r="H5" s="113"/>
      <c r="I5" s="111"/>
      <c r="J5" s="111"/>
      <c r="K5" s="111"/>
      <c r="L5" s="111"/>
      <c r="M5" s="111"/>
      <c r="N5" s="146"/>
    </row>
    <row r="6" spans="1:28">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28" ht="28.9" thickBot="1">
      <c r="A7" s="117" t="s">
        <v>102</v>
      </c>
      <c r="B7" s="119" t="s">
        <v>148</v>
      </c>
      <c r="C7" s="119" t="s">
        <v>149</v>
      </c>
      <c r="D7" s="119" t="s">
        <v>150</v>
      </c>
      <c r="E7" s="117" t="s">
        <v>9</v>
      </c>
      <c r="F7" s="117" t="s">
        <v>10</v>
      </c>
      <c r="G7" s="118" t="s">
        <v>103</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28">
      <c r="A8" s="122" t="s">
        <v>18</v>
      </c>
      <c r="B8" s="122">
        <v>7</v>
      </c>
      <c r="C8" s="124" t="s">
        <v>112</v>
      </c>
      <c r="D8" s="122">
        <v>340</v>
      </c>
      <c r="E8" s="122" t="s">
        <v>17</v>
      </c>
      <c r="F8" s="122">
        <v>3</v>
      </c>
      <c r="G8" s="123" t="s">
        <v>58</v>
      </c>
      <c r="H8" s="122" t="s">
        <v>20</v>
      </c>
      <c r="I8" s="139">
        <f ca="1">ROUND(R8,3)</f>
        <v>37.392000000000003</v>
      </c>
      <c r="J8" s="139">
        <f t="shared" ref="J8:L9" ca="1" si="0">ROUND(S8,3)</f>
        <v>38.569000000000003</v>
      </c>
      <c r="K8" s="139">
        <f t="shared" ca="1" si="0"/>
        <v>39.744999999999997</v>
      </c>
      <c r="L8" s="139">
        <f t="shared" ca="1" si="0"/>
        <v>40.984999999999999</v>
      </c>
      <c r="M8" s="125"/>
      <c r="N8" s="153" t="s">
        <v>155</v>
      </c>
      <c r="O8" s="153" t="str">
        <f>A8</f>
        <v>03890C</v>
      </c>
      <c r="P8" s="151" t="str">
        <f>G8</f>
        <v>Electronic Technician</v>
      </c>
      <c r="Q8" s="154" t="str">
        <f>C8</f>
        <v>02</v>
      </c>
      <c r="R8" s="155" cm="1">
        <f t="array" aca="1" ref="R8" ca="1">IF($N8="Y",VLOOKUP($O8,INDIRECT($O$3),R$6,0)*INDIRECT($O$2),VLOOKUP($O8,INDIRECT($O$3),R$6,0))</f>
        <v>37.392000000000003</v>
      </c>
      <c r="S8" s="155" cm="1">
        <f t="array" aca="1" ref="S8" ca="1">IF($N8="Y",VLOOKUP($O8,INDIRECT($O$3),S$6,0)*INDIRECT($O$2),VLOOKUP($O8,INDIRECT($O$3),S$6,0))</f>
        <v>38.569000000000003</v>
      </c>
      <c r="T8" s="155" cm="1">
        <f t="array" aca="1" ref="T8" ca="1">IF($N8="Y",VLOOKUP($O8,INDIRECT($O$3),T$6,0)*INDIRECT($O$2),VLOOKUP($O8,INDIRECT($O$3),T$6,0))</f>
        <v>39.744999999999997</v>
      </c>
      <c r="U8" s="155" cm="1">
        <f t="array" aca="1" ref="U8" ca="1">IF($N8="Y",VLOOKUP($O8,INDIRECT($O$3),U$6,0)*INDIRECT($O$2),VLOOKUP($O8,INDIRECT($O$3),U$6,0))</f>
        <v>40.984999999999999</v>
      </c>
      <c r="V8" s="142" t="str">
        <f t="shared" ref="V8:X9" si="1">O8</f>
        <v>03890C</v>
      </c>
      <c r="W8" s="115" t="str">
        <f t="shared" si="1"/>
        <v>Electronic Technician</v>
      </c>
      <c r="X8" s="143" t="str">
        <f t="shared" si="1"/>
        <v>02</v>
      </c>
      <c r="Y8" s="144">
        <f ca="1">ROUND(R8,3)</f>
        <v>37.392000000000003</v>
      </c>
      <c r="Z8" s="144">
        <f t="shared" ref="Z8:AB8" ca="1" si="2">ROUND(S8,3)</f>
        <v>38.569000000000003</v>
      </c>
      <c r="AA8" s="144">
        <f t="shared" ca="1" si="2"/>
        <v>39.744999999999997</v>
      </c>
      <c r="AB8" s="144">
        <f t="shared" ca="1" si="2"/>
        <v>40.984999999999999</v>
      </c>
    </row>
    <row r="9" spans="1:28">
      <c r="A9" s="122" t="s">
        <v>125</v>
      </c>
      <c r="B9" s="122">
        <v>7</v>
      </c>
      <c r="C9" s="124" t="s">
        <v>112</v>
      </c>
      <c r="D9" s="122">
        <v>340</v>
      </c>
      <c r="E9" s="122" t="s">
        <v>17</v>
      </c>
      <c r="F9" s="122">
        <v>3</v>
      </c>
      <c r="G9" s="141" t="s">
        <v>128</v>
      </c>
      <c r="H9" s="122" t="s">
        <v>20</v>
      </c>
      <c r="I9" s="139">
        <f ca="1">ROUND(R9,3)</f>
        <v>37.392000000000003</v>
      </c>
      <c r="J9" s="139">
        <f t="shared" ca="1" si="0"/>
        <v>38.569000000000003</v>
      </c>
      <c r="K9" s="139">
        <f t="shared" ca="1" si="0"/>
        <v>39.744999999999997</v>
      </c>
      <c r="L9" s="139">
        <f t="shared" ca="1" si="0"/>
        <v>40.984999999999999</v>
      </c>
      <c r="M9" s="134"/>
      <c r="N9" s="156" t="s">
        <v>155</v>
      </c>
      <c r="O9" s="153" t="str">
        <f>A9</f>
        <v>52986C</v>
      </c>
      <c r="P9" s="157" t="str">
        <f>G9</f>
        <v>Mobile Communications Equipment Technician</v>
      </c>
      <c r="Q9" s="154" t="str">
        <f>C9</f>
        <v>02</v>
      </c>
      <c r="R9" s="155" cm="1">
        <f t="array" aca="1" ref="R9" ca="1">IF($N9="Y",VLOOKUP($O9,INDIRECT($O$3),R$6,0)*INDIRECT($O$2),VLOOKUP($O9,INDIRECT($O$3),R$6,0))</f>
        <v>37.392000000000003</v>
      </c>
      <c r="S9" s="155" cm="1">
        <f t="array" aca="1" ref="S9" ca="1">IF($N9="Y",VLOOKUP($O9,INDIRECT($O$3),S$6,0)*INDIRECT($O$2),VLOOKUP($O9,INDIRECT($O$3),S$6,0))</f>
        <v>38.569000000000003</v>
      </c>
      <c r="T9" s="155" cm="1">
        <f t="array" aca="1" ref="T9" ca="1">IF($N9="Y",VLOOKUP($O9,INDIRECT($O$3),T$6,0)*INDIRECT($O$2),VLOOKUP($O9,INDIRECT($O$3),T$6,0))</f>
        <v>39.744999999999997</v>
      </c>
      <c r="U9" s="155" cm="1">
        <f t="array" aca="1" ref="U9" ca="1">IF($N9="Y",VLOOKUP($O9,INDIRECT($O$3),U$6,0)*INDIRECT($O$2),VLOOKUP($O9,INDIRECT($O$3),U$6,0))</f>
        <v>40.984999999999999</v>
      </c>
      <c r="V9" s="142" t="str">
        <f t="shared" si="1"/>
        <v>52986C</v>
      </c>
      <c r="W9" s="115" t="str">
        <f t="shared" si="1"/>
        <v>Mobile Communications Equipment Technician</v>
      </c>
      <c r="X9" s="143" t="str">
        <f t="shared" si="1"/>
        <v>02</v>
      </c>
      <c r="Y9" s="144">
        <f ca="1">ROUND(R9,3)</f>
        <v>37.392000000000003</v>
      </c>
      <c r="Z9" s="144">
        <f t="shared" ref="Z9" ca="1" si="3">ROUND(S9,3)</f>
        <v>38.569000000000003</v>
      </c>
      <c r="AA9" s="144">
        <f t="shared" ref="AA9" ca="1" si="4">ROUND(T9,3)</f>
        <v>39.744999999999997</v>
      </c>
      <c r="AB9" s="144">
        <f t="shared" ref="AB9" ca="1" si="5">ROUND(U9,3)</f>
        <v>40.984999999999999</v>
      </c>
    </row>
    <row r="10" spans="1:28">
      <c r="A10" s="122"/>
      <c r="B10" s="122"/>
      <c r="C10" s="122"/>
      <c r="D10" s="126"/>
      <c r="E10" s="122"/>
      <c r="F10" s="122"/>
      <c r="G10" s="122"/>
      <c r="H10" s="122"/>
      <c r="I10" s="125"/>
      <c r="J10" s="125"/>
      <c r="K10" s="125"/>
      <c r="L10" s="125"/>
      <c r="M10" s="125"/>
      <c r="N10" s="153"/>
    </row>
    <row r="11" spans="1:28">
      <c r="A11" s="110" t="s">
        <v>61</v>
      </c>
      <c r="B11" s="122"/>
      <c r="C11" s="122"/>
      <c r="D11" s="126"/>
      <c r="E11" s="122"/>
      <c r="F11" s="122"/>
      <c r="G11" s="122"/>
      <c r="H11" s="122"/>
      <c r="I11" s="125"/>
      <c r="J11" s="125"/>
      <c r="K11" s="125"/>
      <c r="L11" s="125"/>
      <c r="M11" s="125"/>
      <c r="N11" s="153"/>
    </row>
    <row r="12" spans="1:28">
      <c r="A12" s="123" t="s">
        <v>31</v>
      </c>
    </row>
    <row r="13" spans="1:28">
      <c r="C13" s="123" t="s">
        <v>32</v>
      </c>
      <c r="N13" s="146" t="str">
        <f>A11</f>
        <v>Longevity</v>
      </c>
      <c r="O13" s="146"/>
      <c r="R13" s="158"/>
      <c r="V13" s="136" t="str">
        <f>N13</f>
        <v>Longevity</v>
      </c>
      <c r="Y13" s="144"/>
    </row>
    <row r="14" spans="1:28">
      <c r="C14" s="139">
        <f ca="1">ROUND(R14,3)</f>
        <v>0.33200000000000002</v>
      </c>
      <c r="D14" s="123" t="s">
        <v>33</v>
      </c>
      <c r="N14" s="147" t="s">
        <v>155</v>
      </c>
      <c r="O14" s="147" t="s">
        <v>131</v>
      </c>
      <c r="R14" s="155" cm="1">
        <f t="array" aca="1" ref="R14" ca="1">IF($N14="Y",VLOOKUP($O14,INDIRECT($O$3),R$6,0)*INDIRECT($O$2),VLOOKUP($O14,INDIRECT($O$3),R$6,0))</f>
        <v>0.33200000000000002</v>
      </c>
      <c r="V14" s="115" t="str">
        <f>O14</f>
        <v>10th</v>
      </c>
      <c r="Y14" s="144">
        <f ca="1">ROUND(R14,3)</f>
        <v>0.33200000000000002</v>
      </c>
    </row>
    <row r="15" spans="1:28">
      <c r="C15" s="139">
        <f t="shared" ref="C15:C17" ca="1" si="6">ROUND(R15,3)</f>
        <v>0.42799999999999999</v>
      </c>
      <c r="D15" s="123" t="s">
        <v>34</v>
      </c>
      <c r="N15" s="147" t="s">
        <v>155</v>
      </c>
      <c r="O15" s="147" t="s">
        <v>132</v>
      </c>
      <c r="R15" s="155" cm="1">
        <f t="array" aca="1" ref="R15" ca="1">IF($N15="Y",VLOOKUP($O15,INDIRECT($O$3),R$6,0)*INDIRECT($O$2),VLOOKUP($O15,INDIRECT($O$3),R$6,0))</f>
        <v>0.42799999999999999</v>
      </c>
      <c r="V15" s="115" t="str">
        <f t="shared" ref="V15:V17" si="7">O15</f>
        <v>15th</v>
      </c>
      <c r="Y15" s="144">
        <f t="shared" ref="Y15:Y17" ca="1" si="8">ROUND(R15,3)</f>
        <v>0.42799999999999999</v>
      </c>
    </row>
    <row r="16" spans="1:28">
      <c r="C16" s="139">
        <f t="shared" ca="1" si="6"/>
        <v>0.63100000000000001</v>
      </c>
      <c r="D16" s="123" t="s">
        <v>35</v>
      </c>
      <c r="N16" s="147" t="s">
        <v>155</v>
      </c>
      <c r="O16" s="147" t="s">
        <v>133</v>
      </c>
      <c r="R16" s="155" cm="1">
        <f t="array" aca="1" ref="R16" ca="1">IF($N16="Y",VLOOKUP($O16,INDIRECT($O$3),R$6,0)*INDIRECT($O$2),VLOOKUP($O16,INDIRECT($O$3),R$6,0))</f>
        <v>0.63100000000000001</v>
      </c>
      <c r="V16" s="115" t="str">
        <f t="shared" si="7"/>
        <v>20th</v>
      </c>
      <c r="Y16" s="144">
        <f t="shared" ca="1" si="8"/>
        <v>0.63100000000000001</v>
      </c>
    </row>
    <row r="17" spans="1:28">
      <c r="C17" s="139">
        <f t="shared" ca="1" si="6"/>
        <v>0.94099999999999995</v>
      </c>
      <c r="D17" s="123" t="s">
        <v>36</v>
      </c>
      <c r="N17" s="147" t="s">
        <v>155</v>
      </c>
      <c r="O17" s="147" t="s">
        <v>134</v>
      </c>
      <c r="R17" s="155" cm="1">
        <f t="array" aca="1" ref="R17" ca="1">IF($N17="Y",VLOOKUP($O17,INDIRECT($O$3),R$6,0)*INDIRECT($O$2),VLOOKUP($O17,INDIRECT($O$3),R$6,0))</f>
        <v>0.94099999999999995</v>
      </c>
      <c r="V17" s="115" t="str">
        <f t="shared" si="7"/>
        <v>25th</v>
      </c>
      <c r="Y17" s="144">
        <f t="shared" ca="1" si="8"/>
        <v>0.94099999999999995</v>
      </c>
    </row>
    <row r="18" spans="1:28" s="129" customFormat="1">
      <c r="N18" s="149"/>
      <c r="O18" s="149"/>
      <c r="P18" s="151"/>
      <c r="Q18" s="149"/>
      <c r="R18" s="151"/>
      <c r="S18" s="151"/>
      <c r="T18" s="151"/>
      <c r="U18" s="151"/>
      <c r="V18" s="131"/>
      <c r="W18" s="131"/>
      <c r="X18" s="130"/>
      <c r="Y18" s="131"/>
      <c r="Z18" s="131"/>
      <c r="AA18" s="131"/>
      <c r="AB18" s="131"/>
    </row>
    <row r="19" spans="1:28" s="129" customFormat="1">
      <c r="A19" s="110" t="s">
        <v>67</v>
      </c>
      <c r="N19" s="149"/>
      <c r="O19" s="149"/>
      <c r="P19" s="151"/>
      <c r="Q19" s="149"/>
      <c r="R19" s="151"/>
      <c r="S19" s="151"/>
      <c r="T19" s="151"/>
      <c r="U19" s="151"/>
      <c r="V19" s="131"/>
      <c r="W19" s="131"/>
      <c r="X19" s="130"/>
      <c r="Y19" s="131"/>
      <c r="Z19" s="131"/>
      <c r="AA19" s="131"/>
      <c r="AB19" s="131"/>
    </row>
    <row r="20" spans="1:28" s="129" customFormat="1">
      <c r="A20" s="123" t="s">
        <v>88</v>
      </c>
      <c r="N20" s="152" t="str">
        <f>A19</f>
        <v>On Call Pay</v>
      </c>
      <c r="O20" s="149"/>
      <c r="P20" s="151"/>
      <c r="Q20" s="149"/>
      <c r="R20" s="151"/>
      <c r="S20" s="151"/>
      <c r="T20" s="151"/>
      <c r="U20" s="151"/>
      <c r="V20" s="145" t="str">
        <f>N20</f>
        <v>On Call Pay</v>
      </c>
      <c r="W20" s="131"/>
      <c r="X20" s="130"/>
      <c r="Y20" s="131"/>
      <c r="Z20" s="131"/>
      <c r="AA20" s="131"/>
      <c r="AB20" s="131"/>
    </row>
    <row r="21" spans="1:28" s="129" customFormat="1">
      <c r="A21" s="129" t="s">
        <v>89</v>
      </c>
      <c r="N21" s="149"/>
      <c r="O21" s="149"/>
      <c r="P21" s="151"/>
      <c r="Q21" s="149"/>
      <c r="R21" s="151"/>
      <c r="S21" s="151"/>
      <c r="T21" s="151"/>
      <c r="U21" s="151"/>
      <c r="V21" s="131"/>
      <c r="W21" s="131"/>
      <c r="X21" s="130"/>
      <c r="Y21" s="131"/>
      <c r="Z21" s="131"/>
      <c r="AA21" s="131"/>
      <c r="AB21" s="131"/>
    </row>
    <row r="22" spans="1:28" s="129" customFormat="1">
      <c r="C22" s="132">
        <f>ROUND(R22,3)</f>
        <v>40</v>
      </c>
      <c r="D22" s="129" t="s">
        <v>90</v>
      </c>
      <c r="N22" s="149" t="s">
        <v>17</v>
      </c>
      <c r="O22" s="156" t="s">
        <v>135</v>
      </c>
      <c r="P22" s="159" t="s">
        <v>136</v>
      </c>
      <c r="Q22" s="156"/>
      <c r="R22" s="155">
        <v>40</v>
      </c>
      <c r="S22" s="151"/>
      <c r="T22" s="151"/>
      <c r="U22" s="151"/>
      <c r="V22" s="131" t="str">
        <f>O22</f>
        <v>CETCDY</v>
      </c>
      <c r="W22" s="131" t="str">
        <f>P22</f>
        <v>TL-On call by day Weekday-CET</v>
      </c>
      <c r="X22" s="130"/>
      <c r="Y22" s="135">
        <f>ROUND(R22,3)</f>
        <v>40</v>
      </c>
      <c r="Z22" s="131"/>
      <c r="AA22" s="131"/>
      <c r="AB22" s="131"/>
    </row>
    <row r="23" spans="1:28" s="129" customFormat="1">
      <c r="C23" s="132">
        <f>ROUND(R23,3)</f>
        <v>50</v>
      </c>
      <c r="D23" s="129" t="s">
        <v>156</v>
      </c>
      <c r="N23" s="149" t="s">
        <v>17</v>
      </c>
      <c r="O23" s="156" t="s">
        <v>137</v>
      </c>
      <c r="P23" s="159" t="s">
        <v>138</v>
      </c>
      <c r="Q23" s="156"/>
      <c r="R23" s="155">
        <v>50</v>
      </c>
      <c r="S23" s="151"/>
      <c r="T23" s="151"/>
      <c r="U23" s="151"/>
      <c r="V23" s="131" t="str">
        <f>O23</f>
        <v>CETCWE</v>
      </c>
      <c r="W23" s="131" t="str">
        <f>P23</f>
        <v>TL-On call by day Weekend-CET</v>
      </c>
      <c r="X23" s="130"/>
      <c r="Y23" s="135">
        <f>ROUND(R23,3)</f>
        <v>50</v>
      </c>
      <c r="Z23" s="131"/>
      <c r="AA23" s="131"/>
      <c r="AB23" s="131"/>
    </row>
    <row r="24" spans="1:28" s="129" customFormat="1">
      <c r="C24" s="133"/>
      <c r="N24" s="149"/>
      <c r="O24" s="149"/>
      <c r="P24" s="151"/>
      <c r="Q24" s="149"/>
      <c r="R24" s="151"/>
      <c r="S24" s="151"/>
      <c r="T24" s="151"/>
      <c r="U24" s="151"/>
      <c r="V24" s="131"/>
      <c r="W24" s="131"/>
      <c r="X24" s="130"/>
      <c r="Y24" s="131"/>
      <c r="Z24" s="131"/>
      <c r="AA24" s="131"/>
      <c r="AB24" s="131"/>
    </row>
    <row r="25" spans="1:28" s="129" customFormat="1">
      <c r="B25" s="129" t="s">
        <v>92</v>
      </c>
      <c r="N25" s="149"/>
      <c r="O25" s="149"/>
      <c r="P25" s="151"/>
      <c r="Q25" s="149"/>
      <c r="R25" s="151"/>
      <c r="S25" s="151"/>
      <c r="T25" s="151"/>
      <c r="U25" s="151"/>
      <c r="V25" s="131"/>
      <c r="W25" s="131"/>
      <c r="X25" s="130"/>
      <c r="Y25" s="131"/>
      <c r="Z25" s="131"/>
      <c r="AA25" s="131"/>
      <c r="AB25" s="131"/>
    </row>
    <row r="26" spans="1:28" s="129" customFormat="1">
      <c r="B26" s="129" t="s">
        <v>93</v>
      </c>
      <c r="N26" s="149"/>
      <c r="O26" s="149"/>
      <c r="P26" s="151"/>
      <c r="Q26" s="149"/>
      <c r="R26" s="151"/>
      <c r="S26" s="151"/>
      <c r="T26" s="151"/>
      <c r="U26" s="151"/>
      <c r="V26" s="131"/>
      <c r="W26" s="131"/>
      <c r="X26" s="130"/>
      <c r="Y26" s="131"/>
      <c r="Z26" s="131"/>
      <c r="AA26" s="131"/>
      <c r="AB26" s="131"/>
    </row>
    <row r="27" spans="1:28" s="129" customFormat="1">
      <c r="N27" s="149"/>
      <c r="O27" s="149"/>
      <c r="P27" s="151"/>
      <c r="Q27" s="149"/>
      <c r="R27" s="151"/>
      <c r="S27" s="151"/>
      <c r="T27" s="151"/>
      <c r="U27" s="151"/>
      <c r="V27" s="131"/>
      <c r="W27" s="131"/>
      <c r="X27" s="130"/>
      <c r="Y27" s="131"/>
      <c r="Z27" s="131"/>
      <c r="AA27" s="131"/>
      <c r="AB27" s="131"/>
    </row>
    <row r="28" spans="1:28"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row>
    <row r="29" spans="1:28" s="129" customFormat="1">
      <c r="A29" s="123" t="str">
        <f ca="1">"Provided that a "&amp;TEXT(R29,"$#,###.000")&amp;" per hour shift differential be paid for shifts which start between the hours of 12:00 p.m. and 4:59 a.m."</f>
        <v>Provided that a $2.133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2.133</v>
      </c>
      <c r="S29" s="151"/>
      <c r="T29" s="151"/>
      <c r="U29" s="151"/>
      <c r="V29" s="131" t="str">
        <f>O29</f>
        <v>CETEVE</v>
      </c>
      <c r="W29" s="131" t="str">
        <f>P29</f>
        <v>TL-Shift Premium-CET</v>
      </c>
      <c r="X29" s="130"/>
      <c r="Y29" s="135">
        <f ca="1">ROUND(R29,3)</f>
        <v>2.133</v>
      </c>
      <c r="Z29" s="131"/>
      <c r="AA29" s="131"/>
      <c r="AB29" s="131"/>
    </row>
    <row r="30" spans="1:28"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row>
    <row r="31" spans="1:28"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row>
    <row r="32" spans="1:28"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40" spans="1:28">
      <c r="A40" s="127" t="s">
        <v>162</v>
      </c>
      <c r="K40" s="127" t="s">
        <v>163</v>
      </c>
    </row>
  </sheetData>
  <sheetProtection sheet="1" objects="1" scenarios="1"/>
  <pageMargins left="0.25" right="0.25" top="0.75" bottom="0.75" header="0.3" footer="0.3"/>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40"/>
  <sheetViews>
    <sheetView showGridLines="0" topLeftCell="N1" workbookViewId="0">
      <selection activeCell="O7" sqref="O7:U34"/>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8" width="8.1328125" style="127" bestFit="1" customWidth="1"/>
    <col min="9" max="12" width="7.73046875" style="127" customWidth="1"/>
    <col min="13" max="13" width="25.1328125" style="127" bestFit="1" customWidth="1"/>
    <col min="14" max="14" width="16" style="147" customWidth="1"/>
    <col min="15" max="15" width="12.1328125" style="147" customWidth="1"/>
    <col min="16" max="16" width="45.3984375" style="151" customWidth="1"/>
    <col min="17" max="17" width="9.265625" style="149" customWidth="1"/>
    <col min="18" max="18" width="11.1328125" style="150" customWidth="1"/>
    <col min="19" max="21" width="9.265625" style="150" customWidth="1"/>
    <col min="22" max="22" width="9.1328125" style="115" customWidth="1"/>
    <col min="23" max="23" width="43.73046875" style="115" customWidth="1"/>
    <col min="24" max="24" width="9.265625" style="128" customWidth="1"/>
    <col min="25" max="28" width="9.1328125" style="115" customWidth="1"/>
    <col min="29" max="16384" width="9.1328125" style="127"/>
  </cols>
  <sheetData>
    <row r="1" spans="1:28">
      <c r="A1" s="127" t="s">
        <v>141</v>
      </c>
    </row>
    <row r="2" spans="1:28">
      <c r="A2" s="110" t="s">
        <v>2</v>
      </c>
      <c r="B2" s="111"/>
      <c r="C2" s="111"/>
      <c r="D2" s="111"/>
      <c r="E2" s="112"/>
      <c r="F2" s="112"/>
      <c r="G2" s="112"/>
      <c r="H2" s="113"/>
      <c r="I2" s="111"/>
      <c r="J2" s="111"/>
      <c r="K2" s="111"/>
      <c r="L2" s="111"/>
      <c r="M2" s="111"/>
      <c r="N2" s="146"/>
      <c r="O2" s="147" t="s">
        <v>167</v>
      </c>
      <c r="P2" s="148">
        <v>1.0449999999999999</v>
      </c>
    </row>
    <row r="3" spans="1:28">
      <c r="A3" s="110" t="s">
        <v>168</v>
      </c>
      <c r="B3" s="111"/>
      <c r="C3" s="111"/>
      <c r="D3" s="111"/>
      <c r="E3" s="112"/>
      <c r="F3" s="112"/>
      <c r="G3" s="112"/>
      <c r="H3" s="113"/>
      <c r="I3" s="111"/>
      <c r="J3" s="111"/>
      <c r="K3" s="111"/>
      <c r="L3" s="111"/>
      <c r="M3" s="111"/>
      <c r="N3" s="146"/>
      <c r="O3" s="147" t="s">
        <v>169</v>
      </c>
    </row>
    <row r="4" spans="1:28">
      <c r="A4" s="123" t="s">
        <v>71</v>
      </c>
      <c r="B4" s="111"/>
      <c r="C4" s="111"/>
      <c r="D4" s="111"/>
      <c r="E4" s="112"/>
      <c r="F4" s="112"/>
      <c r="G4" s="112"/>
      <c r="H4" s="113"/>
      <c r="I4" s="111"/>
      <c r="J4" s="111"/>
      <c r="K4" s="111"/>
      <c r="L4" s="111"/>
      <c r="M4" s="111"/>
      <c r="N4" s="146"/>
    </row>
    <row r="5" spans="1:28">
      <c r="A5" s="116" t="str">
        <f>'Jan 1, 2022'!A5</f>
        <v>Last Updated December 15, 2023</v>
      </c>
      <c r="C5" s="111"/>
      <c r="D5" s="111"/>
      <c r="E5" s="112"/>
      <c r="F5" s="112"/>
      <c r="G5" s="112"/>
      <c r="H5" s="113"/>
      <c r="I5" s="111"/>
      <c r="J5" s="111"/>
      <c r="K5" s="111"/>
      <c r="L5" s="111"/>
      <c r="M5" s="111"/>
      <c r="N5" s="146"/>
    </row>
    <row r="6" spans="1:28">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28" ht="28.9" thickBot="1">
      <c r="A7" s="117" t="s">
        <v>102</v>
      </c>
      <c r="B7" s="119" t="s">
        <v>148</v>
      </c>
      <c r="C7" s="119" t="s">
        <v>149</v>
      </c>
      <c r="D7" s="119" t="s">
        <v>150</v>
      </c>
      <c r="E7" s="117" t="s">
        <v>9</v>
      </c>
      <c r="F7" s="117" t="s">
        <v>10</v>
      </c>
      <c r="G7" s="118" t="s">
        <v>103</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28">
      <c r="A8" s="122" t="s">
        <v>18</v>
      </c>
      <c r="B8" s="122">
        <v>7</v>
      </c>
      <c r="C8" s="124" t="s">
        <v>112</v>
      </c>
      <c r="D8" s="122">
        <v>340</v>
      </c>
      <c r="E8" s="122" t="s">
        <v>17</v>
      </c>
      <c r="F8" s="122">
        <v>3</v>
      </c>
      <c r="G8" s="123" t="s">
        <v>58</v>
      </c>
      <c r="H8" s="122" t="s">
        <v>20</v>
      </c>
      <c r="I8" s="139">
        <f ca="1">ROUND(R8,3)</f>
        <v>39.075000000000003</v>
      </c>
      <c r="J8" s="139">
        <f t="shared" ref="J8:L9" ca="1" si="0">ROUND(S8,3)</f>
        <v>40.305</v>
      </c>
      <c r="K8" s="139">
        <f t="shared" ca="1" si="0"/>
        <v>41.533999999999999</v>
      </c>
      <c r="L8" s="139">
        <f t="shared" ca="1" si="0"/>
        <v>42.829000000000001</v>
      </c>
      <c r="M8" s="125"/>
      <c r="N8" s="153" t="s">
        <v>155</v>
      </c>
      <c r="O8" s="153" t="str">
        <f>A8</f>
        <v>03890C</v>
      </c>
      <c r="P8" s="151" t="str">
        <f>G8</f>
        <v>Electronic Technician</v>
      </c>
      <c r="Q8" s="154" t="str">
        <f>C8</f>
        <v>02</v>
      </c>
      <c r="R8" s="155" cm="1">
        <f t="array" aca="1" ref="R8" ca="1">IF($N8="Y",VLOOKUP($O8,INDIRECT($O$3),R$6,0)*INDIRECT($O$2),VLOOKUP($O8,INDIRECT($O$3),R$6,0))</f>
        <v>39.075000000000003</v>
      </c>
      <c r="S8" s="155" cm="1">
        <f t="array" aca="1" ref="S8" ca="1">IF($N8="Y",VLOOKUP($O8,INDIRECT($O$3),S$6,0)*INDIRECT($O$2),VLOOKUP($O8,INDIRECT($O$3),S$6,0))</f>
        <v>40.305</v>
      </c>
      <c r="T8" s="155" cm="1">
        <f t="array" aca="1" ref="T8" ca="1">IF($N8="Y",VLOOKUP($O8,INDIRECT($O$3),T$6,0)*INDIRECT($O$2),VLOOKUP($O8,INDIRECT($O$3),T$6,0))</f>
        <v>41.533999999999999</v>
      </c>
      <c r="U8" s="155" cm="1">
        <f t="array" aca="1" ref="U8" ca="1">IF($N8="Y",VLOOKUP($O8,INDIRECT($O$3),U$6,0)*INDIRECT($O$2),VLOOKUP($O8,INDIRECT($O$3),U$6,0))</f>
        <v>42.829000000000001</v>
      </c>
      <c r="V8" s="142" t="str">
        <f t="shared" ref="V8:X9" si="1">O8</f>
        <v>03890C</v>
      </c>
      <c r="W8" s="115" t="str">
        <f t="shared" si="1"/>
        <v>Electronic Technician</v>
      </c>
      <c r="X8" s="143" t="str">
        <f t="shared" si="1"/>
        <v>02</v>
      </c>
      <c r="Y8" s="144">
        <f ca="1">ROUND(R8,3)</f>
        <v>39.075000000000003</v>
      </c>
      <c r="Z8" s="144">
        <f t="shared" ref="Z8:AB9" ca="1" si="2">ROUND(S8,3)</f>
        <v>40.305</v>
      </c>
      <c r="AA8" s="144">
        <f t="shared" ca="1" si="2"/>
        <v>41.533999999999999</v>
      </c>
      <c r="AB8" s="144">
        <f t="shared" ca="1" si="2"/>
        <v>42.829000000000001</v>
      </c>
    </row>
    <row r="9" spans="1:28">
      <c r="A9" s="122" t="s">
        <v>125</v>
      </c>
      <c r="B9" s="122">
        <v>7</v>
      </c>
      <c r="C9" s="124" t="s">
        <v>112</v>
      </c>
      <c r="D9" s="122">
        <v>340</v>
      </c>
      <c r="E9" s="122" t="s">
        <v>17</v>
      </c>
      <c r="F9" s="122">
        <v>3</v>
      </c>
      <c r="G9" s="141" t="s">
        <v>128</v>
      </c>
      <c r="H9" s="122" t="s">
        <v>20</v>
      </c>
      <c r="I9" s="139">
        <f ca="1">ROUND(R9,3)</f>
        <v>39.075000000000003</v>
      </c>
      <c r="J9" s="139">
        <f t="shared" ca="1" si="0"/>
        <v>40.305</v>
      </c>
      <c r="K9" s="139">
        <f t="shared" ca="1" si="0"/>
        <v>41.533999999999999</v>
      </c>
      <c r="L9" s="139">
        <f t="shared" ca="1" si="0"/>
        <v>42.829000000000001</v>
      </c>
      <c r="M9" s="134"/>
      <c r="N9" s="156" t="s">
        <v>155</v>
      </c>
      <c r="O9" s="153" t="str">
        <f>A9</f>
        <v>52986C</v>
      </c>
      <c r="P9" s="157" t="str">
        <f>G9</f>
        <v>Mobile Communications Equipment Technician</v>
      </c>
      <c r="Q9" s="154" t="str">
        <f>C9</f>
        <v>02</v>
      </c>
      <c r="R9" s="155" cm="1">
        <f t="array" aca="1" ref="R9" ca="1">IF($N9="Y",VLOOKUP($O9,INDIRECT($O$3),R$6,0)*INDIRECT($O$2),VLOOKUP($O9,INDIRECT($O$3),R$6,0))</f>
        <v>39.075000000000003</v>
      </c>
      <c r="S9" s="155" cm="1">
        <f t="array" aca="1" ref="S9" ca="1">IF($N9="Y",VLOOKUP($O9,INDIRECT($O$3),S$6,0)*INDIRECT($O$2),VLOOKUP($O9,INDIRECT($O$3),S$6,0))</f>
        <v>40.305</v>
      </c>
      <c r="T9" s="155" cm="1">
        <f t="array" aca="1" ref="T9" ca="1">IF($N9="Y",VLOOKUP($O9,INDIRECT($O$3),T$6,0)*INDIRECT($O$2),VLOOKUP($O9,INDIRECT($O$3),T$6,0))</f>
        <v>41.533999999999999</v>
      </c>
      <c r="U9" s="155" cm="1">
        <f t="array" aca="1" ref="U9" ca="1">IF($N9="Y",VLOOKUP($O9,INDIRECT($O$3),U$6,0)*INDIRECT($O$2),VLOOKUP($O9,INDIRECT($O$3),U$6,0))</f>
        <v>42.829000000000001</v>
      </c>
      <c r="V9" s="142" t="str">
        <f t="shared" si="1"/>
        <v>52986C</v>
      </c>
      <c r="W9" s="115" t="str">
        <f t="shared" si="1"/>
        <v>Mobile Communications Equipment Technician</v>
      </c>
      <c r="X9" s="143" t="str">
        <f t="shared" si="1"/>
        <v>02</v>
      </c>
      <c r="Y9" s="144">
        <f ca="1">ROUND(R9,3)</f>
        <v>39.075000000000003</v>
      </c>
      <c r="Z9" s="144">
        <f t="shared" ca="1" si="2"/>
        <v>40.305</v>
      </c>
      <c r="AA9" s="144">
        <f t="shared" ca="1" si="2"/>
        <v>41.533999999999999</v>
      </c>
      <c r="AB9" s="144">
        <f t="shared" ca="1" si="2"/>
        <v>42.829000000000001</v>
      </c>
    </row>
    <row r="10" spans="1:28">
      <c r="A10" s="122"/>
      <c r="B10" s="122"/>
      <c r="C10" s="122"/>
      <c r="D10" s="126"/>
      <c r="E10" s="122"/>
      <c r="F10" s="122"/>
      <c r="G10" s="122"/>
      <c r="H10" s="122"/>
      <c r="I10" s="125"/>
      <c r="J10" s="125"/>
      <c r="K10" s="125"/>
      <c r="L10" s="125"/>
      <c r="M10" s="125"/>
      <c r="N10" s="153"/>
    </row>
    <row r="11" spans="1:28">
      <c r="A11" s="110" t="s">
        <v>61</v>
      </c>
      <c r="B11" s="122"/>
      <c r="C11" s="122"/>
      <c r="D11" s="126"/>
      <c r="E11" s="122"/>
      <c r="F11" s="122"/>
      <c r="G11" s="122"/>
      <c r="H11" s="122"/>
      <c r="I11" s="125"/>
      <c r="J11" s="125"/>
      <c r="K11" s="125"/>
      <c r="L11" s="125"/>
      <c r="M11" s="125"/>
      <c r="N11" s="153"/>
    </row>
    <row r="12" spans="1:28">
      <c r="A12" s="123" t="s">
        <v>31</v>
      </c>
    </row>
    <row r="13" spans="1:28">
      <c r="C13" s="123" t="s">
        <v>32</v>
      </c>
      <c r="N13" s="146" t="str">
        <f>A11</f>
        <v>Longevity</v>
      </c>
      <c r="O13" s="146"/>
      <c r="R13" s="158"/>
      <c r="V13" s="136" t="str">
        <f>N13</f>
        <v>Longevity</v>
      </c>
      <c r="Y13" s="144"/>
    </row>
    <row r="14" spans="1:28">
      <c r="C14" s="139">
        <f ca="1">ROUND(R14,3)</f>
        <v>0.34699999999999998</v>
      </c>
      <c r="D14" s="123" t="s">
        <v>33</v>
      </c>
      <c r="N14" s="147" t="s">
        <v>155</v>
      </c>
      <c r="O14" s="147" t="s">
        <v>131</v>
      </c>
      <c r="R14" s="155" cm="1">
        <f t="array" aca="1" ref="R14" ca="1">IF($N14="Y",VLOOKUP($O14,INDIRECT($O$3),R$6,0)*INDIRECT($O$2),VLOOKUP($O14,INDIRECT($O$3),R$6,0))</f>
        <v>0.34699999999999998</v>
      </c>
      <c r="V14" s="115" t="str">
        <f>O14</f>
        <v>10th</v>
      </c>
      <c r="Y14" s="144">
        <f ca="1">ROUND(R14,3)</f>
        <v>0.34699999999999998</v>
      </c>
    </row>
    <row r="15" spans="1:28">
      <c r="C15" s="139">
        <f t="shared" ref="C15:C17" ca="1" si="3">ROUND(R15,3)</f>
        <v>0.44700000000000001</v>
      </c>
      <c r="D15" s="123" t="s">
        <v>34</v>
      </c>
      <c r="N15" s="147" t="s">
        <v>155</v>
      </c>
      <c r="O15" s="147" t="s">
        <v>132</v>
      </c>
      <c r="R15" s="155" cm="1">
        <f t="array" aca="1" ref="R15" ca="1">IF($N15="Y",VLOOKUP($O15,INDIRECT($O$3),R$6,0)*INDIRECT($O$2),VLOOKUP($O15,INDIRECT($O$3),R$6,0))</f>
        <v>0.44700000000000001</v>
      </c>
      <c r="V15" s="115" t="str">
        <f t="shared" ref="V15:V17" si="4">O15</f>
        <v>15th</v>
      </c>
      <c r="Y15" s="144">
        <f t="shared" ref="Y15:Y17" ca="1" si="5">ROUND(R15,3)</f>
        <v>0.44700000000000001</v>
      </c>
    </row>
    <row r="16" spans="1:28">
      <c r="C16" s="139">
        <f t="shared" ca="1" si="3"/>
        <v>0.65900000000000003</v>
      </c>
      <c r="D16" s="123" t="s">
        <v>35</v>
      </c>
      <c r="N16" s="147" t="s">
        <v>155</v>
      </c>
      <c r="O16" s="147" t="s">
        <v>133</v>
      </c>
      <c r="R16" s="155" cm="1">
        <f t="array" aca="1" ref="R16" ca="1">IF($N16="Y",VLOOKUP($O16,INDIRECT($O$3),R$6,0)*INDIRECT($O$2),VLOOKUP($O16,INDIRECT($O$3),R$6,0))</f>
        <v>0.65900000000000003</v>
      </c>
      <c r="V16" s="115" t="str">
        <f t="shared" si="4"/>
        <v>20th</v>
      </c>
      <c r="Y16" s="144">
        <f t="shared" ca="1" si="5"/>
        <v>0.65900000000000003</v>
      </c>
    </row>
    <row r="17" spans="1:28">
      <c r="C17" s="139">
        <f t="shared" ca="1" si="3"/>
        <v>0.98299999999999998</v>
      </c>
      <c r="D17" s="123" t="s">
        <v>36</v>
      </c>
      <c r="N17" s="147" t="s">
        <v>155</v>
      </c>
      <c r="O17" s="147" t="s">
        <v>134</v>
      </c>
      <c r="R17" s="155" cm="1">
        <f t="array" aca="1" ref="R17" ca="1">IF($N17="Y",VLOOKUP($O17,INDIRECT($O$3),R$6,0)*INDIRECT($O$2),VLOOKUP($O17,INDIRECT($O$3),R$6,0))</f>
        <v>0.98299999999999998</v>
      </c>
      <c r="V17" s="115" t="str">
        <f t="shared" si="4"/>
        <v>25th</v>
      </c>
      <c r="Y17" s="144">
        <f t="shared" ca="1" si="5"/>
        <v>0.98299999999999998</v>
      </c>
    </row>
    <row r="18" spans="1:28" s="129" customFormat="1">
      <c r="N18" s="149"/>
      <c r="O18" s="149"/>
      <c r="P18" s="151"/>
      <c r="Q18" s="149"/>
      <c r="R18" s="151"/>
      <c r="S18" s="151"/>
      <c r="T18" s="151"/>
      <c r="U18" s="151"/>
      <c r="V18" s="131"/>
      <c r="W18" s="131"/>
      <c r="X18" s="130"/>
      <c r="Y18" s="131"/>
      <c r="Z18" s="131"/>
      <c r="AA18" s="131"/>
      <c r="AB18" s="131"/>
    </row>
    <row r="19" spans="1:28" s="129" customFormat="1">
      <c r="A19" s="110" t="s">
        <v>67</v>
      </c>
      <c r="N19" s="149"/>
      <c r="O19" s="149"/>
      <c r="P19" s="151"/>
      <c r="Q19" s="149"/>
      <c r="R19" s="151"/>
      <c r="S19" s="151"/>
      <c r="T19" s="151"/>
      <c r="U19" s="151"/>
      <c r="V19" s="131"/>
      <c r="W19" s="131"/>
      <c r="X19" s="130"/>
      <c r="Y19" s="131"/>
      <c r="Z19" s="131"/>
      <c r="AA19" s="131"/>
      <c r="AB19" s="131"/>
    </row>
    <row r="20" spans="1:28" s="129" customFormat="1">
      <c r="A20" s="123" t="s">
        <v>88</v>
      </c>
      <c r="N20" s="152" t="str">
        <f>A19</f>
        <v>On Call Pay</v>
      </c>
      <c r="O20" s="149"/>
      <c r="P20" s="151"/>
      <c r="Q20" s="149"/>
      <c r="R20" s="151"/>
      <c r="S20" s="151"/>
      <c r="T20" s="151"/>
      <c r="U20" s="151"/>
      <c r="V20" s="145" t="str">
        <f>N20</f>
        <v>On Call Pay</v>
      </c>
      <c r="W20" s="131"/>
      <c r="X20" s="130"/>
      <c r="Y20" s="131"/>
      <c r="Z20" s="131"/>
      <c r="AA20" s="131"/>
      <c r="AB20" s="131"/>
    </row>
    <row r="21" spans="1:28" s="129" customFormat="1">
      <c r="A21" s="129" t="s">
        <v>89</v>
      </c>
      <c r="N21" s="149"/>
      <c r="O21" s="149"/>
      <c r="P21" s="151"/>
      <c r="Q21" s="149"/>
      <c r="R21" s="151"/>
      <c r="S21" s="151"/>
      <c r="T21" s="151"/>
      <c r="U21" s="151"/>
      <c r="V21" s="131"/>
      <c r="W21" s="131"/>
      <c r="X21" s="130"/>
      <c r="Y21" s="131"/>
      <c r="Z21" s="131"/>
      <c r="AA21" s="131"/>
      <c r="AB21" s="131"/>
    </row>
    <row r="22" spans="1:28" s="129" customFormat="1">
      <c r="C22" s="132">
        <f>ROUND(R22,3)</f>
        <v>40</v>
      </c>
      <c r="D22" s="129" t="s">
        <v>90</v>
      </c>
      <c r="N22" s="149" t="s">
        <v>17</v>
      </c>
      <c r="O22" s="156" t="s">
        <v>135</v>
      </c>
      <c r="P22" s="159" t="s">
        <v>136</v>
      </c>
      <c r="Q22" s="156"/>
      <c r="R22" s="155">
        <v>40</v>
      </c>
      <c r="S22" s="151"/>
      <c r="T22" s="151"/>
      <c r="U22" s="151"/>
      <c r="V22" s="131" t="str">
        <f>O22</f>
        <v>CETCDY</v>
      </c>
      <c r="W22" s="131" t="str">
        <f>P22</f>
        <v>TL-On call by day Weekday-CET</v>
      </c>
      <c r="X22" s="130"/>
      <c r="Y22" s="135">
        <f>ROUND(R22,3)</f>
        <v>40</v>
      </c>
      <c r="Z22" s="131"/>
      <c r="AA22" s="131"/>
      <c r="AB22" s="131"/>
    </row>
    <row r="23" spans="1:28" s="129" customFormat="1">
      <c r="C23" s="132">
        <f>ROUND(R23,3)</f>
        <v>50</v>
      </c>
      <c r="D23" s="129" t="s">
        <v>156</v>
      </c>
      <c r="N23" s="149" t="s">
        <v>17</v>
      </c>
      <c r="O23" s="156" t="s">
        <v>137</v>
      </c>
      <c r="P23" s="159" t="s">
        <v>138</v>
      </c>
      <c r="Q23" s="156"/>
      <c r="R23" s="155">
        <v>50</v>
      </c>
      <c r="S23" s="151"/>
      <c r="T23" s="151"/>
      <c r="U23" s="151"/>
      <c r="V23" s="131" t="str">
        <f>O23</f>
        <v>CETCWE</v>
      </c>
      <c r="W23" s="131" t="str">
        <f>P23</f>
        <v>TL-On call by day Weekend-CET</v>
      </c>
      <c r="X23" s="130"/>
      <c r="Y23" s="135">
        <f>ROUND(R23,3)</f>
        <v>50</v>
      </c>
      <c r="Z23" s="131"/>
      <c r="AA23" s="131"/>
      <c r="AB23" s="131"/>
    </row>
    <row r="24" spans="1:28" s="129" customFormat="1">
      <c r="C24" s="133"/>
      <c r="N24" s="149"/>
      <c r="O24" s="149"/>
      <c r="P24" s="151"/>
      <c r="Q24" s="149"/>
      <c r="R24" s="151"/>
      <c r="S24" s="151"/>
      <c r="T24" s="151"/>
      <c r="U24" s="151"/>
      <c r="V24" s="131"/>
      <c r="W24" s="131"/>
      <c r="X24" s="130"/>
      <c r="Y24" s="131"/>
      <c r="Z24" s="131"/>
      <c r="AA24" s="131"/>
      <c r="AB24" s="131"/>
    </row>
    <row r="25" spans="1:28" s="129" customFormat="1">
      <c r="B25" s="129" t="s">
        <v>92</v>
      </c>
      <c r="N25" s="149"/>
      <c r="O25" s="149"/>
      <c r="P25" s="151"/>
      <c r="Q25" s="149"/>
      <c r="R25" s="151"/>
      <c r="S25" s="151"/>
      <c r="T25" s="151"/>
      <c r="U25" s="151"/>
      <c r="V25" s="131"/>
      <c r="W25" s="131"/>
      <c r="X25" s="130"/>
      <c r="Y25" s="131"/>
      <c r="Z25" s="131"/>
      <c r="AA25" s="131"/>
      <c r="AB25" s="131"/>
    </row>
    <row r="26" spans="1:28" s="129" customFormat="1">
      <c r="B26" s="129" t="s">
        <v>93</v>
      </c>
      <c r="N26" s="149"/>
      <c r="O26" s="149"/>
      <c r="P26" s="151"/>
      <c r="Q26" s="149"/>
      <c r="R26" s="151"/>
      <c r="S26" s="151"/>
      <c r="T26" s="151"/>
      <c r="U26" s="151"/>
      <c r="V26" s="131"/>
      <c r="W26" s="131"/>
      <c r="X26" s="130"/>
      <c r="Y26" s="131"/>
      <c r="Z26" s="131"/>
      <c r="AA26" s="131"/>
      <c r="AB26" s="131"/>
    </row>
    <row r="27" spans="1:28" s="129" customFormat="1">
      <c r="N27" s="149"/>
      <c r="O27" s="149"/>
      <c r="P27" s="151"/>
      <c r="Q27" s="149"/>
      <c r="R27" s="151"/>
      <c r="S27" s="151"/>
      <c r="T27" s="151"/>
      <c r="U27" s="151"/>
      <c r="V27" s="131"/>
      <c r="W27" s="131"/>
      <c r="X27" s="130"/>
      <c r="Y27" s="131"/>
      <c r="Z27" s="131"/>
      <c r="AA27" s="131"/>
      <c r="AB27" s="131"/>
    </row>
    <row r="28" spans="1:28"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row>
    <row r="29" spans="1:28" s="129" customFormat="1">
      <c r="A29" s="123" t="str">
        <f ca="1">"Provided that a "&amp;TEXT(R29,"$#,###.000")&amp;" per hour shift differential be paid for shifts which start between the hours of 12:00 p.m. and 4:59 a.m."</f>
        <v>Provided that a $2.229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2.2290000000000001</v>
      </c>
      <c r="S29" s="151"/>
      <c r="T29" s="151"/>
      <c r="U29" s="151"/>
      <c r="V29" s="131" t="str">
        <f>O29</f>
        <v>CETEVE</v>
      </c>
      <c r="W29" s="131" t="str">
        <f>P29</f>
        <v>TL-Shift Premium-CET</v>
      </c>
      <c r="X29" s="130"/>
      <c r="Y29" s="135">
        <f ca="1">ROUND(R29,3)</f>
        <v>2.2290000000000001</v>
      </c>
      <c r="Z29" s="131"/>
      <c r="AA29" s="131"/>
      <c r="AB29" s="131"/>
    </row>
    <row r="30" spans="1:28"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row>
    <row r="31" spans="1:28"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row>
    <row r="32" spans="1:28"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40" spans="1:28">
      <c r="A40" s="127" t="s">
        <v>162</v>
      </c>
      <c r="K40" s="127" t="s">
        <v>163</v>
      </c>
    </row>
  </sheetData>
  <pageMargins left="0.25" right="0.25" top="0.75" bottom="0.75" header="0.3" footer="0.3"/>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B40"/>
  <sheetViews>
    <sheetView showGridLines="0" workbookViewId="0">
      <selection activeCell="O7" sqref="O7:U34"/>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8" width="8.1328125" style="127" bestFit="1" customWidth="1"/>
    <col min="9" max="12" width="7.73046875" style="127" customWidth="1"/>
    <col min="13" max="13" width="25.1328125" style="127" bestFit="1" customWidth="1"/>
    <col min="14" max="14" width="16" style="147" customWidth="1"/>
    <col min="15" max="15" width="12.1328125" style="147" customWidth="1"/>
    <col min="16" max="16" width="45.3984375" style="151" customWidth="1"/>
    <col min="17" max="17" width="9.265625" style="149" customWidth="1"/>
    <col min="18" max="18" width="11.1328125" style="150" customWidth="1"/>
    <col min="19" max="21" width="9.265625" style="150" customWidth="1"/>
    <col min="22" max="22" width="9.1328125" style="115" customWidth="1"/>
    <col min="23" max="23" width="43.73046875" style="115" customWidth="1"/>
    <col min="24" max="24" width="9.265625" style="128" customWidth="1"/>
    <col min="25" max="28" width="9.1328125" style="115" customWidth="1"/>
    <col min="29" max="16384" width="9.1328125" style="127"/>
  </cols>
  <sheetData>
    <row r="1" spans="1:28">
      <c r="A1" s="127" t="s">
        <v>141</v>
      </c>
    </row>
    <row r="2" spans="1:28">
      <c r="A2" s="110" t="s">
        <v>2</v>
      </c>
      <c r="B2" s="111"/>
      <c r="C2" s="111"/>
      <c r="D2" s="111"/>
      <c r="E2" s="112"/>
      <c r="F2" s="112"/>
      <c r="G2" s="112"/>
      <c r="H2" s="113"/>
      <c r="I2" s="111"/>
      <c r="J2" s="111"/>
      <c r="K2" s="111"/>
      <c r="L2" s="111"/>
      <c r="M2" s="111"/>
      <c r="N2" s="146"/>
      <c r="O2" s="147" t="s">
        <v>170</v>
      </c>
      <c r="P2" s="148">
        <v>1.0249999999999999</v>
      </c>
    </row>
    <row r="3" spans="1:28">
      <c r="A3" s="110" t="s">
        <v>171</v>
      </c>
      <c r="B3" s="111"/>
      <c r="C3" s="111"/>
      <c r="D3" s="111"/>
      <c r="E3" s="112"/>
      <c r="F3" s="112"/>
      <c r="G3" s="112"/>
      <c r="H3" s="113"/>
      <c r="I3" s="111"/>
      <c r="J3" s="111"/>
      <c r="K3" s="111"/>
      <c r="L3" s="111"/>
      <c r="M3" s="111"/>
      <c r="N3" s="146"/>
      <c r="O3" s="147" t="s">
        <v>172</v>
      </c>
    </row>
    <row r="4" spans="1:28">
      <c r="A4" s="123" t="s">
        <v>71</v>
      </c>
      <c r="B4" s="111"/>
      <c r="C4" s="111"/>
      <c r="D4" s="111"/>
      <c r="E4" s="112"/>
      <c r="F4" s="112"/>
      <c r="G4" s="112"/>
      <c r="H4" s="113"/>
      <c r="I4" s="111"/>
      <c r="J4" s="111"/>
      <c r="K4" s="111"/>
      <c r="L4" s="111"/>
      <c r="M4" s="111"/>
      <c r="N4" s="146"/>
    </row>
    <row r="5" spans="1:28">
      <c r="A5" s="116" t="str">
        <f>'Jan 1, 2022'!A5</f>
        <v>Last Updated December 15, 2023</v>
      </c>
      <c r="C5" s="111"/>
      <c r="D5" s="111"/>
      <c r="E5" s="112"/>
      <c r="F5" s="112"/>
      <c r="G5" s="112"/>
      <c r="H5" s="113"/>
      <c r="I5" s="111"/>
      <c r="J5" s="111"/>
      <c r="K5" s="111"/>
      <c r="L5" s="111"/>
      <c r="M5" s="111"/>
      <c r="N5" s="146"/>
    </row>
    <row r="6" spans="1:28">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28" ht="28.9" thickBot="1">
      <c r="A7" s="117" t="s">
        <v>102</v>
      </c>
      <c r="B7" s="119" t="s">
        <v>148</v>
      </c>
      <c r="C7" s="119" t="s">
        <v>149</v>
      </c>
      <c r="D7" s="119" t="s">
        <v>150</v>
      </c>
      <c r="E7" s="117" t="s">
        <v>9</v>
      </c>
      <c r="F7" s="117" t="s">
        <v>10</v>
      </c>
      <c r="G7" s="118" t="s">
        <v>103</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28">
      <c r="A8" s="122" t="s">
        <v>18</v>
      </c>
      <c r="B8" s="122">
        <v>7</v>
      </c>
      <c r="C8" s="124" t="s">
        <v>112</v>
      </c>
      <c r="D8" s="122">
        <v>340</v>
      </c>
      <c r="E8" s="122" t="s">
        <v>17</v>
      </c>
      <c r="F8" s="122">
        <v>3</v>
      </c>
      <c r="G8" s="123" t="s">
        <v>58</v>
      </c>
      <c r="H8" s="122" t="s">
        <v>20</v>
      </c>
      <c r="I8" s="139">
        <f ca="1">ROUND(R8,3)</f>
        <v>40.052</v>
      </c>
      <c r="J8" s="139">
        <f t="shared" ref="J8:L9" ca="1" si="0">ROUND(S8,3)</f>
        <v>41.313000000000002</v>
      </c>
      <c r="K8" s="139">
        <f t="shared" ca="1" si="0"/>
        <v>42.572000000000003</v>
      </c>
      <c r="L8" s="139">
        <f t="shared" ca="1" si="0"/>
        <v>43.9</v>
      </c>
      <c r="M8" s="125"/>
      <c r="N8" s="153" t="s">
        <v>155</v>
      </c>
      <c r="O8" s="153" t="str">
        <f>A8</f>
        <v>03890C</v>
      </c>
      <c r="P8" s="151" t="str">
        <f>G8</f>
        <v>Electronic Technician</v>
      </c>
      <c r="Q8" s="154" t="str">
        <f>C8</f>
        <v>02</v>
      </c>
      <c r="R8" s="155" cm="1">
        <f t="array" aca="1" ref="R8" ca="1">IF($N8="Y",VLOOKUP($O8,INDIRECT($O$3),R$6,0)*INDIRECT($O$2),VLOOKUP($O8,INDIRECT($O$3),R$6,0))</f>
        <v>40.052</v>
      </c>
      <c r="S8" s="155" cm="1">
        <f t="array" aca="1" ref="S8" ca="1">IF($N8="Y",VLOOKUP($O8,INDIRECT($O$3),S$6,0)*INDIRECT($O$2),VLOOKUP($O8,INDIRECT($O$3),S$6,0))</f>
        <v>41.313000000000002</v>
      </c>
      <c r="T8" s="155" cm="1">
        <f t="array" aca="1" ref="T8" ca="1">IF($N8="Y",VLOOKUP($O8,INDIRECT($O$3),T$6,0)*INDIRECT($O$2),VLOOKUP($O8,INDIRECT($O$3),T$6,0))</f>
        <v>42.572000000000003</v>
      </c>
      <c r="U8" s="155" cm="1">
        <f t="array" aca="1" ref="U8" ca="1">IF($N8="Y",VLOOKUP($O8,INDIRECT($O$3),U$6,0)*INDIRECT($O$2),VLOOKUP($O8,INDIRECT($O$3),U$6,0))</f>
        <v>43.9</v>
      </c>
      <c r="V8" s="142" t="str">
        <f t="shared" ref="V8:X9" si="1">O8</f>
        <v>03890C</v>
      </c>
      <c r="W8" s="115" t="str">
        <f t="shared" si="1"/>
        <v>Electronic Technician</v>
      </c>
      <c r="X8" s="143" t="str">
        <f t="shared" si="1"/>
        <v>02</v>
      </c>
      <c r="Y8" s="144">
        <f ca="1">ROUND(R8,3)</f>
        <v>40.052</v>
      </c>
      <c r="Z8" s="144">
        <f t="shared" ref="Z8:AB9" ca="1" si="2">ROUND(S8,3)</f>
        <v>41.313000000000002</v>
      </c>
      <c r="AA8" s="144">
        <f t="shared" ca="1" si="2"/>
        <v>42.572000000000003</v>
      </c>
      <c r="AB8" s="144">
        <f t="shared" ca="1" si="2"/>
        <v>43.9</v>
      </c>
    </row>
    <row r="9" spans="1:28">
      <c r="A9" s="122" t="s">
        <v>125</v>
      </c>
      <c r="B9" s="122">
        <v>7</v>
      </c>
      <c r="C9" s="124" t="s">
        <v>112</v>
      </c>
      <c r="D9" s="122">
        <v>340</v>
      </c>
      <c r="E9" s="122" t="s">
        <v>17</v>
      </c>
      <c r="F9" s="122">
        <v>3</v>
      </c>
      <c r="G9" s="141" t="s">
        <v>128</v>
      </c>
      <c r="H9" s="122" t="s">
        <v>20</v>
      </c>
      <c r="I9" s="139">
        <f ca="1">ROUND(R9,3)</f>
        <v>40.052</v>
      </c>
      <c r="J9" s="139">
        <f t="shared" ca="1" si="0"/>
        <v>41.313000000000002</v>
      </c>
      <c r="K9" s="139">
        <f t="shared" ca="1" si="0"/>
        <v>42.572000000000003</v>
      </c>
      <c r="L9" s="139">
        <f t="shared" ca="1" si="0"/>
        <v>43.9</v>
      </c>
      <c r="M9" s="134"/>
      <c r="N9" s="156" t="s">
        <v>155</v>
      </c>
      <c r="O9" s="153" t="str">
        <f>A9</f>
        <v>52986C</v>
      </c>
      <c r="P9" s="157" t="str">
        <f>G9</f>
        <v>Mobile Communications Equipment Technician</v>
      </c>
      <c r="Q9" s="154" t="str">
        <f>C9</f>
        <v>02</v>
      </c>
      <c r="R9" s="155" cm="1">
        <f t="array" aca="1" ref="R9" ca="1">IF($N9="Y",VLOOKUP($O9,INDIRECT($O$3),R$6,0)*INDIRECT($O$2),VLOOKUP($O9,INDIRECT($O$3),R$6,0))</f>
        <v>40.052</v>
      </c>
      <c r="S9" s="155" cm="1">
        <f t="array" aca="1" ref="S9" ca="1">IF($N9="Y",VLOOKUP($O9,INDIRECT($O$3),S$6,0)*INDIRECT($O$2),VLOOKUP($O9,INDIRECT($O$3),S$6,0))</f>
        <v>41.313000000000002</v>
      </c>
      <c r="T9" s="155" cm="1">
        <f t="array" aca="1" ref="T9" ca="1">IF($N9="Y",VLOOKUP($O9,INDIRECT($O$3),T$6,0)*INDIRECT($O$2),VLOOKUP($O9,INDIRECT($O$3),T$6,0))</f>
        <v>42.572000000000003</v>
      </c>
      <c r="U9" s="155" cm="1">
        <f t="array" aca="1" ref="U9" ca="1">IF($N9="Y",VLOOKUP($O9,INDIRECT($O$3),U$6,0)*INDIRECT($O$2),VLOOKUP($O9,INDIRECT($O$3),U$6,0))</f>
        <v>43.9</v>
      </c>
      <c r="V9" s="142" t="str">
        <f t="shared" si="1"/>
        <v>52986C</v>
      </c>
      <c r="W9" s="115" t="str">
        <f t="shared" si="1"/>
        <v>Mobile Communications Equipment Technician</v>
      </c>
      <c r="X9" s="143" t="str">
        <f t="shared" si="1"/>
        <v>02</v>
      </c>
      <c r="Y9" s="144">
        <f ca="1">ROUND(R9,3)</f>
        <v>40.052</v>
      </c>
      <c r="Z9" s="144">
        <f t="shared" ca="1" si="2"/>
        <v>41.313000000000002</v>
      </c>
      <c r="AA9" s="144">
        <f t="shared" ca="1" si="2"/>
        <v>42.572000000000003</v>
      </c>
      <c r="AB9" s="144">
        <f t="shared" ca="1" si="2"/>
        <v>43.9</v>
      </c>
    </row>
    <row r="10" spans="1:28">
      <c r="A10" s="122"/>
      <c r="B10" s="122"/>
      <c r="C10" s="122"/>
      <c r="D10" s="126"/>
      <c r="E10" s="122"/>
      <c r="F10" s="122"/>
      <c r="G10" s="122"/>
      <c r="H10" s="122"/>
      <c r="I10" s="125"/>
      <c r="J10" s="125"/>
      <c r="K10" s="125"/>
      <c r="L10" s="125"/>
      <c r="M10" s="125"/>
      <c r="N10" s="153"/>
    </row>
    <row r="11" spans="1:28">
      <c r="A11" s="110" t="s">
        <v>61</v>
      </c>
      <c r="B11" s="122"/>
      <c r="C11" s="122"/>
      <c r="D11" s="126"/>
      <c r="E11" s="122"/>
      <c r="F11" s="122"/>
      <c r="G11" s="122"/>
      <c r="H11" s="122"/>
      <c r="I11" s="125"/>
      <c r="J11" s="125"/>
      <c r="K11" s="125"/>
      <c r="L11" s="125"/>
      <c r="M11" s="125"/>
      <c r="N11" s="153"/>
    </row>
    <row r="12" spans="1:28">
      <c r="A12" s="123" t="s">
        <v>31</v>
      </c>
    </row>
    <row r="13" spans="1:28">
      <c r="C13" s="123" t="s">
        <v>32</v>
      </c>
      <c r="N13" s="146" t="str">
        <f>A11</f>
        <v>Longevity</v>
      </c>
      <c r="O13" s="146"/>
      <c r="R13" s="158"/>
      <c r="V13" s="136" t="str">
        <f>N13</f>
        <v>Longevity</v>
      </c>
      <c r="Y13" s="144"/>
    </row>
    <row r="14" spans="1:28">
      <c r="C14" s="139">
        <f ca="1">ROUND(R14,3)</f>
        <v>0.35599999999999998</v>
      </c>
      <c r="D14" s="123" t="s">
        <v>33</v>
      </c>
      <c r="N14" s="147" t="s">
        <v>155</v>
      </c>
      <c r="O14" s="147" t="s">
        <v>131</v>
      </c>
      <c r="R14" s="155" cm="1">
        <f t="array" aca="1" ref="R14" ca="1">IF($N14="Y",VLOOKUP($O14,INDIRECT($O$3),R$6,0)*INDIRECT($O$2),VLOOKUP($O14,INDIRECT($O$3),R$6,0))</f>
        <v>0.35599999999999998</v>
      </c>
      <c r="V14" s="115" t="str">
        <f>O14</f>
        <v>10th</v>
      </c>
      <c r="Y14" s="144">
        <f ca="1">ROUND(R14,3)</f>
        <v>0.35599999999999998</v>
      </c>
    </row>
    <row r="15" spans="1:28">
      <c r="C15" s="139">
        <f t="shared" ref="C15:C17" ca="1" si="3">ROUND(R15,3)</f>
        <v>0.45800000000000002</v>
      </c>
      <c r="D15" s="123" t="s">
        <v>34</v>
      </c>
      <c r="N15" s="147" t="s">
        <v>155</v>
      </c>
      <c r="O15" s="147" t="s">
        <v>132</v>
      </c>
      <c r="R15" s="155" cm="1">
        <f t="array" aca="1" ref="R15" ca="1">IF($N15="Y",VLOOKUP($O15,INDIRECT($O$3),R$6,0)*INDIRECT($O$2),VLOOKUP($O15,INDIRECT($O$3),R$6,0))</f>
        <v>0.45800000000000002</v>
      </c>
      <c r="V15" s="115" t="str">
        <f t="shared" ref="V15:V17" si="4">O15</f>
        <v>15th</v>
      </c>
      <c r="Y15" s="144">
        <f t="shared" ref="Y15:Y17" ca="1" si="5">ROUND(R15,3)</f>
        <v>0.45800000000000002</v>
      </c>
    </row>
    <row r="16" spans="1:28">
      <c r="C16" s="139">
        <f t="shared" ca="1" si="3"/>
        <v>0.67500000000000004</v>
      </c>
      <c r="D16" s="123" t="s">
        <v>35</v>
      </c>
      <c r="N16" s="147" t="s">
        <v>155</v>
      </c>
      <c r="O16" s="147" t="s">
        <v>133</v>
      </c>
      <c r="R16" s="155" cm="1">
        <f t="array" aca="1" ref="R16" ca="1">IF($N16="Y",VLOOKUP($O16,INDIRECT($O$3),R$6,0)*INDIRECT($O$2),VLOOKUP($O16,INDIRECT($O$3),R$6,0))</f>
        <v>0.67500000000000004</v>
      </c>
      <c r="V16" s="115" t="str">
        <f t="shared" si="4"/>
        <v>20th</v>
      </c>
      <c r="Y16" s="144">
        <f t="shared" ca="1" si="5"/>
        <v>0.67500000000000004</v>
      </c>
    </row>
    <row r="17" spans="1:28">
      <c r="C17" s="139">
        <f t="shared" ca="1" si="3"/>
        <v>1.008</v>
      </c>
      <c r="D17" s="123" t="s">
        <v>36</v>
      </c>
      <c r="N17" s="147" t="s">
        <v>155</v>
      </c>
      <c r="O17" s="147" t="s">
        <v>134</v>
      </c>
      <c r="R17" s="155" cm="1">
        <f t="array" aca="1" ref="R17" ca="1">IF($N17="Y",VLOOKUP($O17,INDIRECT($O$3),R$6,0)*INDIRECT($O$2),VLOOKUP($O17,INDIRECT($O$3),R$6,0))</f>
        <v>1.008</v>
      </c>
      <c r="V17" s="115" t="str">
        <f t="shared" si="4"/>
        <v>25th</v>
      </c>
      <c r="Y17" s="144">
        <f t="shared" ca="1" si="5"/>
        <v>1.008</v>
      </c>
    </row>
    <row r="18" spans="1:28" s="129" customFormat="1">
      <c r="N18" s="149"/>
      <c r="O18" s="149"/>
      <c r="P18" s="151"/>
      <c r="Q18" s="149"/>
      <c r="R18" s="151"/>
      <c r="S18" s="151"/>
      <c r="T18" s="151"/>
      <c r="U18" s="151"/>
      <c r="V18" s="131"/>
      <c r="W18" s="131"/>
      <c r="X18" s="130"/>
      <c r="Y18" s="131"/>
      <c r="Z18" s="131"/>
      <c r="AA18" s="131"/>
      <c r="AB18" s="131"/>
    </row>
    <row r="19" spans="1:28" s="129" customFormat="1">
      <c r="A19" s="110" t="s">
        <v>67</v>
      </c>
      <c r="N19" s="149"/>
      <c r="O19" s="149"/>
      <c r="P19" s="151"/>
      <c r="Q19" s="149"/>
      <c r="R19" s="151"/>
      <c r="S19" s="151"/>
      <c r="T19" s="151"/>
      <c r="U19" s="151"/>
      <c r="V19" s="131"/>
      <c r="W19" s="131"/>
      <c r="X19" s="130"/>
      <c r="Y19" s="131"/>
      <c r="Z19" s="131"/>
      <c r="AA19" s="131"/>
      <c r="AB19" s="131"/>
    </row>
    <row r="20" spans="1:28" s="129" customFormat="1">
      <c r="A20" s="123" t="s">
        <v>88</v>
      </c>
      <c r="N20" s="152" t="str">
        <f>A19</f>
        <v>On Call Pay</v>
      </c>
      <c r="O20" s="149"/>
      <c r="P20" s="151"/>
      <c r="Q20" s="149"/>
      <c r="R20" s="151"/>
      <c r="S20" s="151"/>
      <c r="T20" s="151"/>
      <c r="U20" s="151"/>
      <c r="V20" s="145" t="str">
        <f>N20</f>
        <v>On Call Pay</v>
      </c>
      <c r="W20" s="131"/>
      <c r="X20" s="130"/>
      <c r="Y20" s="131"/>
      <c r="Z20" s="131"/>
      <c r="AA20" s="131"/>
      <c r="AB20" s="131"/>
    </row>
    <row r="21" spans="1:28" s="129" customFormat="1">
      <c r="A21" s="129" t="s">
        <v>89</v>
      </c>
      <c r="N21" s="149"/>
      <c r="O21" s="149"/>
      <c r="P21" s="151"/>
      <c r="Q21" s="149"/>
      <c r="R21" s="151"/>
      <c r="S21" s="151"/>
      <c r="T21" s="151"/>
      <c r="U21" s="151"/>
      <c r="V21" s="131"/>
      <c r="W21" s="131"/>
      <c r="X21" s="130"/>
      <c r="Y21" s="131"/>
      <c r="Z21" s="131"/>
      <c r="AA21" s="131"/>
      <c r="AB21" s="131"/>
    </row>
    <row r="22" spans="1:28" s="129" customFormat="1">
      <c r="C22" s="132">
        <f>ROUND(R22,3)</f>
        <v>40</v>
      </c>
      <c r="D22" s="129" t="s">
        <v>90</v>
      </c>
      <c r="N22" s="149" t="s">
        <v>17</v>
      </c>
      <c r="O22" s="156" t="s">
        <v>135</v>
      </c>
      <c r="P22" s="159" t="s">
        <v>136</v>
      </c>
      <c r="Q22" s="156"/>
      <c r="R22" s="155">
        <v>40</v>
      </c>
      <c r="S22" s="151"/>
      <c r="T22" s="151"/>
      <c r="U22" s="151"/>
      <c r="V22" s="131" t="str">
        <f>O22</f>
        <v>CETCDY</v>
      </c>
      <c r="W22" s="131" t="str">
        <f>P22</f>
        <v>TL-On call by day Weekday-CET</v>
      </c>
      <c r="X22" s="130"/>
      <c r="Y22" s="135">
        <f>ROUND(R22,3)</f>
        <v>40</v>
      </c>
      <c r="Z22" s="131"/>
      <c r="AA22" s="131"/>
      <c r="AB22" s="131"/>
    </row>
    <row r="23" spans="1:28" s="129" customFormat="1">
      <c r="C23" s="132">
        <f>ROUND(R23,3)</f>
        <v>50</v>
      </c>
      <c r="D23" s="129" t="s">
        <v>156</v>
      </c>
      <c r="N23" s="149" t="s">
        <v>17</v>
      </c>
      <c r="O23" s="156" t="s">
        <v>137</v>
      </c>
      <c r="P23" s="159" t="s">
        <v>138</v>
      </c>
      <c r="Q23" s="156"/>
      <c r="R23" s="155">
        <v>50</v>
      </c>
      <c r="S23" s="151"/>
      <c r="T23" s="151"/>
      <c r="U23" s="151"/>
      <c r="V23" s="131" t="str">
        <f>O23</f>
        <v>CETCWE</v>
      </c>
      <c r="W23" s="131" t="str">
        <f>P23</f>
        <v>TL-On call by day Weekend-CET</v>
      </c>
      <c r="X23" s="130"/>
      <c r="Y23" s="135">
        <f>ROUND(R23,3)</f>
        <v>50</v>
      </c>
      <c r="Z23" s="131"/>
      <c r="AA23" s="131"/>
      <c r="AB23" s="131"/>
    </row>
    <row r="24" spans="1:28" s="129" customFormat="1">
      <c r="C24" s="133"/>
      <c r="N24" s="149"/>
      <c r="O24" s="149"/>
      <c r="P24" s="151"/>
      <c r="Q24" s="149"/>
      <c r="R24" s="151"/>
      <c r="S24" s="151"/>
      <c r="T24" s="151"/>
      <c r="U24" s="151"/>
      <c r="V24" s="131"/>
      <c r="W24" s="131"/>
      <c r="X24" s="130"/>
      <c r="Y24" s="131"/>
      <c r="Z24" s="131"/>
      <c r="AA24" s="131"/>
      <c r="AB24" s="131"/>
    </row>
    <row r="25" spans="1:28" s="129" customFormat="1">
      <c r="B25" s="129" t="s">
        <v>92</v>
      </c>
      <c r="N25" s="149"/>
      <c r="O25" s="149"/>
      <c r="P25" s="151"/>
      <c r="Q25" s="149"/>
      <c r="R25" s="151"/>
      <c r="S25" s="151"/>
      <c r="T25" s="151"/>
      <c r="U25" s="151"/>
      <c r="V25" s="131"/>
      <c r="W25" s="131"/>
      <c r="X25" s="130"/>
      <c r="Y25" s="131"/>
      <c r="Z25" s="131"/>
      <c r="AA25" s="131"/>
      <c r="AB25" s="131"/>
    </row>
    <row r="26" spans="1:28" s="129" customFormat="1">
      <c r="B26" s="129" t="s">
        <v>93</v>
      </c>
      <c r="N26" s="149"/>
      <c r="O26" s="149"/>
      <c r="P26" s="151"/>
      <c r="Q26" s="149"/>
      <c r="R26" s="151"/>
      <c r="S26" s="151"/>
      <c r="T26" s="151"/>
      <c r="U26" s="151"/>
      <c r="V26" s="131"/>
      <c r="W26" s="131"/>
      <c r="X26" s="130"/>
      <c r="Y26" s="131"/>
      <c r="Z26" s="131"/>
      <c r="AA26" s="131"/>
      <c r="AB26" s="131"/>
    </row>
    <row r="27" spans="1:28" s="129" customFormat="1">
      <c r="N27" s="149"/>
      <c r="O27" s="149"/>
      <c r="P27" s="151"/>
      <c r="Q27" s="149"/>
      <c r="R27" s="151"/>
      <c r="S27" s="151"/>
      <c r="T27" s="151"/>
      <c r="U27" s="151"/>
      <c r="V27" s="131"/>
      <c r="W27" s="131"/>
      <c r="X27" s="130"/>
      <c r="Y27" s="131"/>
      <c r="Z27" s="131"/>
      <c r="AA27" s="131"/>
      <c r="AB27" s="131"/>
    </row>
    <row r="28" spans="1:28"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row>
    <row r="29" spans="1:28" s="129" customFormat="1">
      <c r="A29" s="123" t="str">
        <f ca="1">"Provided that a "&amp;TEXT(R29,"$#,###.000")&amp;" per hour shift differential be paid for shifts which start between the hours of 12:00 p.m. and 4:59 a.m."</f>
        <v>Provided that a $2.285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2.2850000000000001</v>
      </c>
      <c r="S29" s="151"/>
      <c r="T29" s="151"/>
      <c r="U29" s="151"/>
      <c r="V29" s="131" t="str">
        <f>O29</f>
        <v>CETEVE</v>
      </c>
      <c r="W29" s="131" t="str">
        <f>P29</f>
        <v>TL-Shift Premium-CET</v>
      </c>
      <c r="X29" s="130"/>
      <c r="Y29" s="135">
        <f ca="1">ROUND(R29,3)</f>
        <v>2.2850000000000001</v>
      </c>
      <c r="Z29" s="131"/>
      <c r="AA29" s="131"/>
      <c r="AB29" s="131"/>
    </row>
    <row r="30" spans="1:28"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row>
    <row r="31" spans="1:28"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row>
    <row r="32" spans="1:28"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40" spans="1:28">
      <c r="A40" s="127" t="s">
        <v>162</v>
      </c>
      <c r="K40" s="127" t="s">
        <v>163</v>
      </c>
    </row>
  </sheetData>
  <pageMargins left="0.25" right="0.25" top="0.75" bottom="0.75" header="0.3" footer="0.3"/>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A1CAE-4D72-40B4-866B-DCA59DEE995C}">
  <dimension ref="A1:AF44"/>
  <sheetViews>
    <sheetView showGridLines="0" tabSelected="1" zoomScale="80" zoomScaleNormal="80" workbookViewId="0">
      <selection activeCell="N1" sqref="N1:AH1048576"/>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10" width="8.1328125" style="127" bestFit="1" customWidth="1"/>
    <col min="11" max="11" width="11.59765625" style="127" bestFit="1" customWidth="1"/>
    <col min="12" max="12" width="8.1328125" style="127" bestFit="1" customWidth="1"/>
    <col min="13" max="13" width="25.1328125" style="127" bestFit="1" customWidth="1"/>
    <col min="14" max="14" width="16" style="147" hidden="1" customWidth="1"/>
    <col min="15" max="15" width="12.1328125" style="147" hidden="1" customWidth="1"/>
    <col min="16" max="16" width="45.3984375" style="151" hidden="1" customWidth="1"/>
    <col min="17" max="17" width="9.265625" style="149" hidden="1" customWidth="1"/>
    <col min="18" max="18" width="11.1328125" style="150" hidden="1" customWidth="1"/>
    <col min="19" max="21" width="9.265625" style="150" hidden="1" customWidth="1"/>
    <col min="22" max="22" width="9.1328125" style="115" hidden="1" customWidth="1"/>
    <col min="23" max="23" width="43.73046875" style="115" hidden="1" customWidth="1"/>
    <col min="24" max="24" width="9.265625" style="128" hidden="1" customWidth="1"/>
    <col min="25" max="28" width="9.1328125" style="115" hidden="1" customWidth="1"/>
    <col min="29" max="34" width="0" style="127" hidden="1" customWidth="1"/>
    <col min="35" max="16384" width="9.1328125" style="127"/>
  </cols>
  <sheetData>
    <row r="1" spans="1:32">
      <c r="A1" s="127" t="s">
        <v>141</v>
      </c>
    </row>
    <row r="2" spans="1:32">
      <c r="A2" s="110" t="s">
        <v>2</v>
      </c>
      <c r="B2" s="111"/>
      <c r="C2" s="111"/>
      <c r="D2" s="111"/>
      <c r="E2" s="112"/>
      <c r="F2" s="112"/>
      <c r="G2" s="112"/>
      <c r="H2" s="113"/>
      <c r="I2" s="111"/>
      <c r="J2" s="111"/>
      <c r="K2" s="111"/>
      <c r="L2" s="111"/>
      <c r="M2" s="111"/>
      <c r="N2" s="146"/>
      <c r="O2" s="147" t="s">
        <v>192</v>
      </c>
      <c r="P2" s="148">
        <v>1.04</v>
      </c>
    </row>
    <row r="3" spans="1:32">
      <c r="A3" s="110" t="s">
        <v>185</v>
      </c>
      <c r="B3" s="111"/>
      <c r="C3" s="111"/>
      <c r="D3" s="111"/>
      <c r="E3" s="112"/>
      <c r="F3" s="112"/>
      <c r="G3" s="112"/>
      <c r="H3" s="113"/>
      <c r="I3" s="111"/>
      <c r="J3" s="111"/>
      <c r="K3" s="111"/>
      <c r="L3" s="111"/>
      <c r="M3" s="111"/>
      <c r="N3" s="146"/>
      <c r="O3" s="147" t="s">
        <v>187</v>
      </c>
    </row>
    <row r="4" spans="1:32">
      <c r="A4" s="123" t="s">
        <v>71</v>
      </c>
      <c r="B4" s="111"/>
      <c r="C4" s="111"/>
      <c r="D4" s="111"/>
      <c r="E4" s="112"/>
      <c r="F4" s="112"/>
      <c r="G4" s="112"/>
      <c r="H4" s="113"/>
      <c r="I4" s="111"/>
      <c r="J4" s="111"/>
      <c r="K4" s="111"/>
      <c r="L4" s="111"/>
      <c r="M4" s="111"/>
      <c r="N4" s="146"/>
    </row>
    <row r="5" spans="1:32">
      <c r="A5" s="116" t="s">
        <v>186</v>
      </c>
      <c r="C5" s="111"/>
      <c r="D5" s="111"/>
      <c r="E5" s="112"/>
      <c r="F5" s="112"/>
      <c r="G5" s="112"/>
      <c r="H5" s="113"/>
      <c r="I5" s="111"/>
      <c r="J5" s="111"/>
      <c r="K5" s="111"/>
      <c r="L5" s="111"/>
      <c r="M5" s="111"/>
      <c r="N5" s="146"/>
    </row>
    <row r="6" spans="1:32">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32" ht="28.9" thickBot="1">
      <c r="A7" s="117" t="s">
        <v>102</v>
      </c>
      <c r="B7" s="119" t="s">
        <v>148</v>
      </c>
      <c r="C7" s="119" t="s">
        <v>149</v>
      </c>
      <c r="D7" s="119" t="s">
        <v>150</v>
      </c>
      <c r="E7" s="117" t="s">
        <v>9</v>
      </c>
      <c r="F7" s="117" t="s">
        <v>10</v>
      </c>
      <c r="G7" s="118" t="s">
        <v>184</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32">
      <c r="A8" s="122" t="s">
        <v>18</v>
      </c>
      <c r="B8" s="122">
        <v>7</v>
      </c>
      <c r="C8" s="124" t="s">
        <v>112</v>
      </c>
      <c r="D8" s="122">
        <v>340</v>
      </c>
      <c r="E8" s="122" t="s">
        <v>17</v>
      </c>
      <c r="F8" s="122">
        <v>3</v>
      </c>
      <c r="G8" s="123" t="s">
        <v>58</v>
      </c>
      <c r="H8" s="122" t="s">
        <v>20</v>
      </c>
      <c r="I8" s="171">
        <f ca="1">ROUND(R8,3)</f>
        <v>41.65</v>
      </c>
      <c r="J8" s="171">
        <f t="shared" ref="J8:L9" ca="1" si="0">ROUND(S8,3)</f>
        <v>42.97</v>
      </c>
      <c r="K8" s="171">
        <f t="shared" ca="1" si="0"/>
        <v>44.28</v>
      </c>
      <c r="L8" s="171">
        <f t="shared" ca="1" si="0"/>
        <v>45.66</v>
      </c>
      <c r="M8" s="125"/>
      <c r="N8" s="153" t="s">
        <v>155</v>
      </c>
      <c r="O8" s="153" t="str">
        <f>A8</f>
        <v>03890C</v>
      </c>
      <c r="P8" s="151" t="str">
        <f>G8</f>
        <v>Electronic Technician</v>
      </c>
      <c r="Q8" s="154" t="str">
        <f>C8</f>
        <v>02</v>
      </c>
      <c r="R8" s="155" cm="1">
        <f t="array" aca="1" ref="R8" ca="1">IF($N8="Y",VLOOKUP($O8,INDIRECT($O$3),R$6,0)*INDIRECT($O$2),VLOOKUP($O8,INDIRECT($O$3),R$6,0))</f>
        <v>41.654000000000003</v>
      </c>
      <c r="S8" s="155" cm="1">
        <f t="array" aca="1" ref="S8" ca="1">IF($N8="Y",VLOOKUP($O8,INDIRECT($O$3),S$6,0)*INDIRECT($O$2),VLOOKUP($O8,INDIRECT($O$3),S$6,0))</f>
        <v>42.966000000000001</v>
      </c>
      <c r="T8" s="155" cm="1">
        <f t="array" aca="1" ref="T8" ca="1">IF($N8="Y",VLOOKUP($O8,INDIRECT($O$3),T$6,0)*INDIRECT($O$2),VLOOKUP($O8,INDIRECT($O$3),T$6,0))</f>
        <v>44.274999999999999</v>
      </c>
      <c r="U8" s="155" cm="1">
        <f t="array" aca="1" ref="U8" ca="1">IF($N8="Y",VLOOKUP($O8,INDIRECT($O$3),U$6,0)*INDIRECT($O$2),VLOOKUP($O8,INDIRECT($O$3),U$6,0))</f>
        <v>45.655999999999999</v>
      </c>
      <c r="V8" s="142" t="str">
        <f t="shared" ref="V8:X9" si="1">O8</f>
        <v>03890C</v>
      </c>
      <c r="W8" s="115" t="str">
        <f t="shared" si="1"/>
        <v>Electronic Technician</v>
      </c>
      <c r="X8" s="143" t="str">
        <f t="shared" si="1"/>
        <v>02</v>
      </c>
      <c r="Y8" s="144">
        <f ca="1">ROUND(R8,3)</f>
        <v>41.654000000000003</v>
      </c>
      <c r="Z8" s="144">
        <f t="shared" ref="Z8:AB9" ca="1" si="2">ROUND(S8,3)</f>
        <v>42.966000000000001</v>
      </c>
      <c r="AA8" s="144">
        <f t="shared" ca="1" si="2"/>
        <v>44.274999999999999</v>
      </c>
      <c r="AB8" s="144">
        <f t="shared" ca="1" si="2"/>
        <v>45.655999999999999</v>
      </c>
      <c r="AC8" s="169">
        <f ca="1">IFERROR(Y8/'Jan 1, 2025'!Y8,"")</f>
        <v>1.04</v>
      </c>
      <c r="AD8" s="169">
        <f ca="1">IFERROR(Z8/'Jan 1, 2025'!Z8,"")</f>
        <v>1.04</v>
      </c>
      <c r="AE8" s="169">
        <f ca="1">IFERROR(AA8/'Jan 1, 2025'!AA8,"")</f>
        <v>1.04</v>
      </c>
      <c r="AF8" s="169">
        <f ca="1">IFERROR(AB8/'Jan 1, 2025'!AB8,"")</f>
        <v>1.04</v>
      </c>
    </row>
    <row r="9" spans="1:32">
      <c r="A9" s="122" t="s">
        <v>125</v>
      </c>
      <c r="B9" s="122">
        <v>7</v>
      </c>
      <c r="C9" s="124" t="s">
        <v>112</v>
      </c>
      <c r="D9" s="122">
        <v>340</v>
      </c>
      <c r="E9" s="122" t="s">
        <v>17</v>
      </c>
      <c r="F9" s="122">
        <v>3</v>
      </c>
      <c r="G9" s="141" t="s">
        <v>128</v>
      </c>
      <c r="H9" s="122" t="s">
        <v>20</v>
      </c>
      <c r="I9" s="171">
        <f ca="1">ROUND(R9,3)</f>
        <v>41.65</v>
      </c>
      <c r="J9" s="171">
        <f t="shared" ca="1" si="0"/>
        <v>42.97</v>
      </c>
      <c r="K9" s="171">
        <f t="shared" ca="1" si="0"/>
        <v>44.28</v>
      </c>
      <c r="L9" s="171">
        <f t="shared" ca="1" si="0"/>
        <v>45.66</v>
      </c>
      <c r="M9" s="134"/>
      <c r="N9" s="156" t="s">
        <v>155</v>
      </c>
      <c r="O9" s="153" t="str">
        <f>A9</f>
        <v>52986C</v>
      </c>
      <c r="P9" s="157" t="str">
        <f>G9</f>
        <v>Mobile Communications Equipment Technician</v>
      </c>
      <c r="Q9" s="154" t="str">
        <f>C9</f>
        <v>02</v>
      </c>
      <c r="R9" s="155" cm="1">
        <f t="array" aca="1" ref="R9" ca="1">IF($N9="Y",VLOOKUP($O9,INDIRECT($O$3),R$6,0)*INDIRECT($O$2),VLOOKUP($O9,INDIRECT($O$3),R$6,0))</f>
        <v>41.654000000000003</v>
      </c>
      <c r="S9" s="155" cm="1">
        <f t="array" aca="1" ref="S9" ca="1">IF($N9="Y",VLOOKUP($O9,INDIRECT($O$3),S$6,0)*INDIRECT($O$2),VLOOKUP($O9,INDIRECT($O$3),S$6,0))</f>
        <v>42.966000000000001</v>
      </c>
      <c r="T9" s="155" cm="1">
        <f t="array" aca="1" ref="T9" ca="1">IF($N9="Y",VLOOKUP($O9,INDIRECT($O$3),T$6,0)*INDIRECT($O$2),VLOOKUP($O9,INDIRECT($O$3),T$6,0))</f>
        <v>44.274999999999999</v>
      </c>
      <c r="U9" s="155" cm="1">
        <f t="array" aca="1" ref="U9" ca="1">IF($N9="Y",VLOOKUP($O9,INDIRECT($O$3),U$6,0)*INDIRECT($O$2),VLOOKUP($O9,INDIRECT($O$3),U$6,0))</f>
        <v>45.655999999999999</v>
      </c>
      <c r="V9" s="142" t="str">
        <f t="shared" si="1"/>
        <v>52986C</v>
      </c>
      <c r="W9" s="115" t="str">
        <f t="shared" si="1"/>
        <v>Mobile Communications Equipment Technician</v>
      </c>
      <c r="X9" s="143" t="str">
        <f t="shared" si="1"/>
        <v>02</v>
      </c>
      <c r="Y9" s="144">
        <f ca="1">ROUND(R9,3)</f>
        <v>41.654000000000003</v>
      </c>
      <c r="Z9" s="144">
        <f t="shared" ca="1" si="2"/>
        <v>42.966000000000001</v>
      </c>
      <c r="AA9" s="144">
        <f t="shared" ca="1" si="2"/>
        <v>44.274999999999999</v>
      </c>
      <c r="AB9" s="144">
        <f t="shared" ca="1" si="2"/>
        <v>45.655999999999999</v>
      </c>
      <c r="AC9" s="169">
        <f ca="1">IFERROR(Y9/'Jan 1, 2025'!Y9,"")</f>
        <v>1.04</v>
      </c>
      <c r="AD9" s="169">
        <f ca="1">IFERROR(Z9/'Jan 1, 2025'!Z9,"")</f>
        <v>1.04</v>
      </c>
      <c r="AE9" s="169">
        <f ca="1">IFERROR(AA9/'Jan 1, 2025'!AA9,"")</f>
        <v>1.04</v>
      </c>
      <c r="AF9" s="169">
        <f ca="1">IFERROR(AB9/'Jan 1, 2025'!AB9,"")</f>
        <v>1.04</v>
      </c>
    </row>
    <row r="10" spans="1:32">
      <c r="A10" s="122"/>
      <c r="B10" s="122"/>
      <c r="C10" s="122"/>
      <c r="D10" s="126"/>
      <c r="E10" s="122"/>
      <c r="F10" s="122"/>
      <c r="G10" s="122"/>
      <c r="H10" s="122"/>
      <c r="I10" s="125"/>
      <c r="J10" s="125"/>
      <c r="K10" s="125"/>
      <c r="L10" s="125"/>
      <c r="M10" s="125"/>
      <c r="N10" s="153"/>
      <c r="R10" s="168"/>
      <c r="S10" s="168"/>
      <c r="T10" s="168"/>
      <c r="U10" s="168"/>
      <c r="AC10" s="169" t="str">
        <f>IFERROR(Y10/'Jan 1, 2025'!Y10,"")</f>
        <v/>
      </c>
      <c r="AD10" s="169" t="str">
        <f>IFERROR(Z10/'Jan 1, 2025'!Z10,"")</f>
        <v/>
      </c>
      <c r="AE10" s="169" t="str">
        <f>IFERROR(AA10/'Jan 1, 2025'!AA10,"")</f>
        <v/>
      </c>
      <c r="AF10" s="169" t="str">
        <f>IFERROR(AB10/'Jan 1, 2025'!AB10,"")</f>
        <v/>
      </c>
    </row>
    <row r="11" spans="1:32">
      <c r="A11" s="110" t="s">
        <v>61</v>
      </c>
      <c r="B11" s="122"/>
      <c r="C11" s="122"/>
      <c r="D11" s="126"/>
      <c r="E11" s="122"/>
      <c r="F11" s="122"/>
      <c r="G11" s="122"/>
      <c r="H11" s="122"/>
      <c r="I11" s="125"/>
      <c r="J11" s="125"/>
      <c r="K11" s="125"/>
      <c r="L11" s="125"/>
      <c r="M11" s="125"/>
      <c r="N11" s="153"/>
      <c r="R11" s="168"/>
      <c r="S11" s="168"/>
      <c r="T11" s="168"/>
      <c r="U11" s="168"/>
      <c r="AC11" s="169" t="str">
        <f>IFERROR(Y11/'Jan 1, 2025'!Y11,"")</f>
        <v/>
      </c>
      <c r="AD11" s="169" t="str">
        <f>IFERROR(Z11/'Jan 1, 2025'!Z11,"")</f>
        <v/>
      </c>
      <c r="AE11" s="169" t="str">
        <f>IFERROR(AA11/'Jan 1, 2025'!AA11,"")</f>
        <v/>
      </c>
      <c r="AF11" s="169" t="str">
        <f>IFERROR(AB11/'Jan 1, 2025'!AB11,"")</f>
        <v/>
      </c>
    </row>
    <row r="12" spans="1:32">
      <c r="A12" s="123" t="s">
        <v>31</v>
      </c>
      <c r="AC12" s="169" t="str">
        <f>IFERROR(Y12/'Jan 1, 2025'!Y12,"")</f>
        <v/>
      </c>
      <c r="AD12" s="169" t="str">
        <f>IFERROR(Z12/'Jan 1, 2025'!Z12,"")</f>
        <v/>
      </c>
      <c r="AE12" s="169" t="str">
        <f>IFERROR(AA12/'Jan 1, 2025'!AA12,"")</f>
        <v/>
      </c>
      <c r="AF12" s="169" t="str">
        <f>IFERROR(AB12/'Jan 1, 2025'!AB12,"")</f>
        <v/>
      </c>
    </row>
    <row r="13" spans="1:32">
      <c r="C13" s="123" t="s">
        <v>32</v>
      </c>
      <c r="N13" s="146" t="str">
        <f>A11</f>
        <v>Longevity</v>
      </c>
      <c r="O13" s="146"/>
      <c r="R13" s="158"/>
      <c r="V13" s="136" t="str">
        <f>N13</f>
        <v>Longevity</v>
      </c>
      <c r="Y13" s="144"/>
      <c r="AC13" s="169" t="str">
        <f>IFERROR(Y13/'Jan 1, 2025'!Y13,"")</f>
        <v/>
      </c>
      <c r="AD13" s="169" t="str">
        <f>IFERROR(Z13/'Jan 1, 2025'!Z13,"")</f>
        <v/>
      </c>
      <c r="AE13" s="169" t="str">
        <f>IFERROR(AA13/'Jan 1, 2025'!AA13,"")</f>
        <v/>
      </c>
      <c r="AF13" s="169" t="str">
        <f>IFERROR(AB13/'Jan 1, 2025'!AB13,"")</f>
        <v/>
      </c>
    </row>
    <row r="14" spans="1:32">
      <c r="C14" s="139">
        <f ca="1">ROUND(R14,3)</f>
        <v>0.37</v>
      </c>
      <c r="D14" s="123" t="s">
        <v>33</v>
      </c>
      <c r="N14" s="147" t="s">
        <v>155</v>
      </c>
      <c r="O14" s="147" t="s">
        <v>131</v>
      </c>
      <c r="R14" s="155" cm="1">
        <f t="array" aca="1" ref="R14" ca="1">IF($N14="Y",VLOOKUP($O14,INDIRECT($O$3),R$6,0)*INDIRECT($O$2),VLOOKUP($O14,INDIRECT($O$3),R$6,0))</f>
        <v>0.37</v>
      </c>
      <c r="V14" s="115" t="str">
        <f>O14</f>
        <v>10th</v>
      </c>
      <c r="Y14" s="144">
        <f ca="1">ROUND(R14,3)</f>
        <v>0.37</v>
      </c>
      <c r="AC14" s="169">
        <f ca="1">IFERROR(Y14/'Jan 1, 2025'!Y14,"")</f>
        <v>1.0389999999999999</v>
      </c>
      <c r="AD14" s="169" t="str">
        <f>IFERROR(Z14/'Jan 1, 2025'!Z14,"")</f>
        <v/>
      </c>
      <c r="AE14" s="169" t="str">
        <f>IFERROR(AA14/'Jan 1, 2025'!AA14,"")</f>
        <v/>
      </c>
      <c r="AF14" s="169" t="str">
        <f>IFERROR(AB14/'Jan 1, 2025'!AB14,"")</f>
        <v/>
      </c>
    </row>
    <row r="15" spans="1:32">
      <c r="C15" s="139">
        <f t="shared" ref="C15:C17" ca="1" si="3">ROUND(R15,3)</f>
        <v>0.47599999999999998</v>
      </c>
      <c r="D15" s="123" t="s">
        <v>34</v>
      </c>
      <c r="N15" s="147" t="s">
        <v>155</v>
      </c>
      <c r="O15" s="147" t="s">
        <v>132</v>
      </c>
      <c r="R15" s="155" cm="1">
        <f t="array" aca="1" ref="R15" ca="1">IF($N15="Y",VLOOKUP($O15,INDIRECT($O$3),R$6,0)*INDIRECT($O$2),VLOOKUP($O15,INDIRECT($O$3),R$6,0))</f>
        <v>0.47599999999999998</v>
      </c>
      <c r="V15" s="115" t="str">
        <f t="shared" ref="V15:V17" si="4">O15</f>
        <v>15th</v>
      </c>
      <c r="Y15" s="144">
        <f t="shared" ref="Y15:Y17" ca="1" si="5">ROUND(R15,3)</f>
        <v>0.47599999999999998</v>
      </c>
      <c r="AC15" s="169">
        <f ca="1">IFERROR(Y15/'Jan 1, 2025'!Y15,"")</f>
        <v>1.0389999999999999</v>
      </c>
      <c r="AD15" s="169" t="str">
        <f>IFERROR(Z15/'Jan 1, 2025'!Z15,"")</f>
        <v/>
      </c>
      <c r="AE15" s="169" t="str">
        <f>IFERROR(AA15/'Jan 1, 2025'!AA15,"")</f>
        <v/>
      </c>
      <c r="AF15" s="169" t="str">
        <f>IFERROR(AB15/'Jan 1, 2025'!AB15,"")</f>
        <v/>
      </c>
    </row>
    <row r="16" spans="1:32">
      <c r="C16" s="139">
        <f t="shared" ca="1" si="3"/>
        <v>0.70199999999999996</v>
      </c>
      <c r="D16" s="123" t="s">
        <v>35</v>
      </c>
      <c r="N16" s="147" t="s">
        <v>155</v>
      </c>
      <c r="O16" s="147" t="s">
        <v>133</v>
      </c>
      <c r="R16" s="155" cm="1">
        <f t="array" aca="1" ref="R16" ca="1">IF($N16="Y",VLOOKUP($O16,INDIRECT($O$3),R$6,0)*INDIRECT($O$2),VLOOKUP($O16,INDIRECT($O$3),R$6,0))</f>
        <v>0.70199999999999996</v>
      </c>
      <c r="V16" s="115" t="str">
        <f t="shared" si="4"/>
        <v>20th</v>
      </c>
      <c r="Y16" s="144">
        <f t="shared" ca="1" si="5"/>
        <v>0.70199999999999996</v>
      </c>
      <c r="AC16" s="169">
        <f ca="1">IFERROR(Y16/'Jan 1, 2025'!Y16,"")</f>
        <v>1.04</v>
      </c>
      <c r="AD16" s="169" t="str">
        <f>IFERROR(Z16/'Jan 1, 2025'!Z16,"")</f>
        <v/>
      </c>
      <c r="AE16" s="169" t="str">
        <f>IFERROR(AA16/'Jan 1, 2025'!AA16,"")</f>
        <v/>
      </c>
      <c r="AF16" s="169" t="str">
        <f>IFERROR(AB16/'Jan 1, 2025'!AB16,"")</f>
        <v/>
      </c>
    </row>
    <row r="17" spans="1:32">
      <c r="C17" s="139">
        <f t="shared" ca="1" si="3"/>
        <v>1.048</v>
      </c>
      <c r="D17" s="123" t="s">
        <v>36</v>
      </c>
      <c r="N17" s="147" t="s">
        <v>155</v>
      </c>
      <c r="O17" s="147" t="s">
        <v>134</v>
      </c>
      <c r="R17" s="155" cm="1">
        <f t="array" aca="1" ref="R17" ca="1">IF($N17="Y",VLOOKUP($O17,INDIRECT($O$3),R$6,0)*INDIRECT($O$2),VLOOKUP($O17,INDIRECT($O$3),R$6,0))</f>
        <v>1.048</v>
      </c>
      <c r="V17" s="115" t="str">
        <f t="shared" si="4"/>
        <v>25th</v>
      </c>
      <c r="Y17" s="144">
        <f t="shared" ca="1" si="5"/>
        <v>1.048</v>
      </c>
      <c r="AC17" s="169">
        <f ca="1">IFERROR(Y17/'Jan 1, 2025'!Y17,"")</f>
        <v>1.04</v>
      </c>
      <c r="AD17" s="169" t="str">
        <f>IFERROR(Z17/'Jan 1, 2025'!Z17,"")</f>
        <v/>
      </c>
      <c r="AE17" s="169" t="str">
        <f>IFERROR(AA17/'Jan 1, 2025'!AA17,"")</f>
        <v/>
      </c>
      <c r="AF17" s="169" t="str">
        <f>IFERROR(AB17/'Jan 1, 2025'!AB17,"")</f>
        <v/>
      </c>
    </row>
    <row r="18" spans="1:32" s="129" customFormat="1">
      <c r="N18" s="149"/>
      <c r="O18" s="149"/>
      <c r="P18" s="151"/>
      <c r="Q18" s="149"/>
      <c r="R18" s="151"/>
      <c r="S18" s="151"/>
      <c r="T18" s="151"/>
      <c r="U18" s="151"/>
      <c r="V18" s="131"/>
      <c r="W18" s="131"/>
      <c r="X18" s="130"/>
      <c r="Y18" s="131"/>
      <c r="Z18" s="131"/>
      <c r="AA18" s="131"/>
      <c r="AB18" s="131"/>
      <c r="AC18" s="169" t="str">
        <f>IFERROR(Y18/'Jan 1, 2025'!Y18,"")</f>
        <v/>
      </c>
      <c r="AD18" s="169" t="str">
        <f>IFERROR(Z18/'Jan 1, 2025'!Z18,"")</f>
        <v/>
      </c>
      <c r="AE18" s="169" t="str">
        <f>IFERROR(AA18/'Jan 1, 2025'!AA18,"")</f>
        <v/>
      </c>
      <c r="AF18" s="169" t="str">
        <f>IFERROR(AB18/'Jan 1, 2025'!AB18,"")</f>
        <v/>
      </c>
    </row>
    <row r="19" spans="1:32" s="129" customFormat="1">
      <c r="A19" s="110" t="s">
        <v>67</v>
      </c>
      <c r="N19" s="149"/>
      <c r="O19" s="149"/>
      <c r="P19" s="151"/>
      <c r="Q19" s="149"/>
      <c r="R19" s="151"/>
      <c r="S19" s="151"/>
      <c r="T19" s="151"/>
      <c r="U19" s="151"/>
      <c r="V19" s="131"/>
      <c r="W19" s="131"/>
      <c r="X19" s="130"/>
      <c r="Y19" s="131"/>
      <c r="Z19" s="131"/>
      <c r="AA19" s="131"/>
      <c r="AB19" s="131"/>
      <c r="AC19" s="169" t="str">
        <f>IFERROR(Y19/'Jan 1, 2025'!Y19,"")</f>
        <v/>
      </c>
      <c r="AD19" s="169" t="str">
        <f>IFERROR(Z19/'Jan 1, 2025'!Z19,"")</f>
        <v/>
      </c>
      <c r="AE19" s="169" t="str">
        <f>IFERROR(AA19/'Jan 1, 2025'!AA19,"")</f>
        <v/>
      </c>
      <c r="AF19" s="169" t="str">
        <f>IFERROR(AB19/'Jan 1, 2025'!AB19,"")</f>
        <v/>
      </c>
    </row>
    <row r="20" spans="1:32" s="129" customFormat="1">
      <c r="A20" s="123" t="s">
        <v>88</v>
      </c>
      <c r="N20" s="152" t="str">
        <f>A19</f>
        <v>On Call Pay</v>
      </c>
      <c r="O20" s="149"/>
      <c r="P20" s="151"/>
      <c r="Q20" s="149"/>
      <c r="R20" s="151"/>
      <c r="S20" s="151"/>
      <c r="T20" s="151"/>
      <c r="U20" s="151"/>
      <c r="V20" s="145" t="str">
        <f>N20</f>
        <v>On Call Pay</v>
      </c>
      <c r="W20" s="131"/>
      <c r="X20" s="130"/>
      <c r="Y20" s="131"/>
      <c r="Z20" s="131"/>
      <c r="AA20" s="131"/>
      <c r="AB20" s="131"/>
      <c r="AC20" s="169" t="str">
        <f>IFERROR(Y20/'Jan 1, 2025'!Y20,"")</f>
        <v/>
      </c>
      <c r="AD20" s="169" t="str">
        <f>IFERROR(Z20/'Jan 1, 2025'!Z20,"")</f>
        <v/>
      </c>
      <c r="AE20" s="169" t="str">
        <f>IFERROR(AA20/'Jan 1, 2025'!AA20,"")</f>
        <v/>
      </c>
      <c r="AF20" s="169" t="str">
        <f>IFERROR(AB20/'Jan 1, 2025'!AB20,"")</f>
        <v/>
      </c>
    </row>
    <row r="21" spans="1:32" s="129" customFormat="1">
      <c r="A21" s="129" t="s">
        <v>89</v>
      </c>
      <c r="N21" s="149"/>
      <c r="O21" s="149"/>
      <c r="P21" s="151"/>
      <c r="Q21" s="149"/>
      <c r="R21" s="151"/>
      <c r="S21" s="151"/>
      <c r="T21" s="151"/>
      <c r="U21" s="151"/>
      <c r="V21" s="131"/>
      <c r="W21" s="131"/>
      <c r="X21" s="130"/>
      <c r="Y21" s="131"/>
      <c r="Z21" s="131"/>
      <c r="AA21" s="131"/>
      <c r="AB21" s="131"/>
      <c r="AC21" s="169" t="str">
        <f>IFERROR(Y21/'Jan 1, 2025'!Y21,"")</f>
        <v/>
      </c>
      <c r="AD21" s="169" t="str">
        <f>IFERROR(Z21/'Jan 1, 2025'!Z21,"")</f>
        <v/>
      </c>
      <c r="AE21" s="169" t="str">
        <f>IFERROR(AA21/'Jan 1, 2025'!AA21,"")</f>
        <v/>
      </c>
      <c r="AF21" s="169" t="str">
        <f>IFERROR(AB21/'Jan 1, 2025'!AB21,"")</f>
        <v/>
      </c>
    </row>
    <row r="22" spans="1:32" s="129" customFormat="1">
      <c r="C22" s="132">
        <f>ROUND(R22,3)</f>
        <v>50</v>
      </c>
      <c r="D22" s="129" t="s">
        <v>90</v>
      </c>
      <c r="N22" s="149" t="s">
        <v>17</v>
      </c>
      <c r="O22" s="156" t="s">
        <v>135</v>
      </c>
      <c r="P22" s="159" t="s">
        <v>136</v>
      </c>
      <c r="Q22" s="156"/>
      <c r="R22" s="155">
        <v>50</v>
      </c>
      <c r="S22" s="151"/>
      <c r="T22" s="151"/>
      <c r="U22" s="151"/>
      <c r="V22" s="131" t="str">
        <f>O22</f>
        <v>CETCDY</v>
      </c>
      <c r="W22" s="131" t="str">
        <f>P22</f>
        <v>TL-On call by day Weekday-CET</v>
      </c>
      <c r="X22" s="130"/>
      <c r="Y22" s="135">
        <f>ROUND(R22,3)</f>
        <v>50</v>
      </c>
      <c r="Z22" s="131"/>
      <c r="AA22" s="131"/>
      <c r="AB22" s="131"/>
      <c r="AC22" s="169">
        <f>IFERROR(Y22/'Jan 1, 2025'!Y22,"")</f>
        <v>1.25</v>
      </c>
      <c r="AD22" s="169" t="s">
        <v>195</v>
      </c>
      <c r="AE22" s="169" t="str">
        <f>IFERROR(AA22/'Jan 1, 2025'!AA22,"")</f>
        <v/>
      </c>
      <c r="AF22" s="169" t="str">
        <f>IFERROR(AB22/'Jan 1, 2025'!AB22,"")</f>
        <v/>
      </c>
    </row>
    <row r="23" spans="1:32" s="129" customFormat="1">
      <c r="C23" s="132">
        <f>ROUND(R23,3)</f>
        <v>75</v>
      </c>
      <c r="D23" s="129" t="s">
        <v>156</v>
      </c>
      <c r="N23" s="149" t="s">
        <v>17</v>
      </c>
      <c r="O23" s="156" t="s">
        <v>137</v>
      </c>
      <c r="P23" s="159" t="s">
        <v>138</v>
      </c>
      <c r="Q23" s="156"/>
      <c r="R23" s="155">
        <v>75</v>
      </c>
      <c r="S23" s="151"/>
      <c r="T23" s="151"/>
      <c r="U23" s="151"/>
      <c r="V23" s="131" t="str">
        <f>O23</f>
        <v>CETCWE</v>
      </c>
      <c r="W23" s="131" t="str">
        <f>P23</f>
        <v>TL-On call by day Weekend-CET</v>
      </c>
      <c r="X23" s="130"/>
      <c r="Y23" s="135">
        <f>ROUND(R23,3)</f>
        <v>75</v>
      </c>
      <c r="Z23" s="131"/>
      <c r="AA23" s="131"/>
      <c r="AB23" s="131"/>
      <c r="AC23" s="169">
        <f>IFERROR(Y23/'Jan 1, 2025'!Y23,"")</f>
        <v>1.5</v>
      </c>
      <c r="AD23" s="169" t="s">
        <v>195</v>
      </c>
      <c r="AE23" s="169" t="str">
        <f>IFERROR(AA23/'Jan 1, 2025'!AA23,"")</f>
        <v/>
      </c>
      <c r="AF23" s="169" t="str">
        <f>IFERROR(AB23/'Jan 1, 2025'!AB23,"")</f>
        <v/>
      </c>
    </row>
    <row r="24" spans="1:32" s="129" customFormat="1">
      <c r="C24" s="133"/>
      <c r="N24" s="149"/>
      <c r="O24" s="149"/>
      <c r="P24" s="151"/>
      <c r="Q24" s="149"/>
      <c r="R24" s="151"/>
      <c r="S24" s="151"/>
      <c r="T24" s="151"/>
      <c r="U24" s="151"/>
      <c r="V24" s="131"/>
      <c r="W24" s="131"/>
      <c r="X24" s="130"/>
      <c r="Y24" s="131"/>
      <c r="Z24" s="131"/>
      <c r="AA24" s="131"/>
      <c r="AB24" s="131"/>
      <c r="AC24" s="169" t="str">
        <f>IFERROR(Y24/'Jan 1, 2025'!Y24,"")</f>
        <v/>
      </c>
      <c r="AD24" s="169" t="str">
        <f>IFERROR(Z24/'Jan 1, 2025'!Z24,"")</f>
        <v/>
      </c>
      <c r="AE24" s="169" t="str">
        <f>IFERROR(AA24/'Jan 1, 2025'!AA24,"")</f>
        <v/>
      </c>
      <c r="AF24" s="169" t="str">
        <f>IFERROR(AB24/'Jan 1, 2025'!AB24,"")</f>
        <v/>
      </c>
    </row>
    <row r="25" spans="1:32" s="129" customFormat="1">
      <c r="B25" s="129" t="s">
        <v>92</v>
      </c>
      <c r="N25" s="149"/>
      <c r="O25" s="149"/>
      <c r="P25" s="151"/>
      <c r="Q25" s="149"/>
      <c r="R25" s="151"/>
      <c r="S25" s="151"/>
      <c r="T25" s="151"/>
      <c r="U25" s="151"/>
      <c r="V25" s="131"/>
      <c r="W25" s="131"/>
      <c r="X25" s="130"/>
      <c r="Y25" s="131"/>
      <c r="Z25" s="131"/>
      <c r="AA25" s="131"/>
      <c r="AB25" s="131"/>
      <c r="AC25" s="169" t="str">
        <f>IFERROR(Y25/'Jan 1, 2025'!Y25,"")</f>
        <v/>
      </c>
      <c r="AD25" s="169" t="str">
        <f>IFERROR(Z25/'Jan 1, 2025'!Z25,"")</f>
        <v/>
      </c>
      <c r="AE25" s="169" t="str">
        <f>IFERROR(AA25/'Jan 1, 2025'!AA25,"")</f>
        <v/>
      </c>
      <c r="AF25" s="169" t="str">
        <f>IFERROR(AB25/'Jan 1, 2025'!AB25,"")</f>
        <v/>
      </c>
    </row>
    <row r="26" spans="1:32" s="129" customFormat="1">
      <c r="B26" s="129" t="s">
        <v>93</v>
      </c>
      <c r="N26" s="149"/>
      <c r="O26" s="149"/>
      <c r="P26" s="151"/>
      <c r="Q26" s="149"/>
      <c r="R26" s="151"/>
      <c r="S26" s="151"/>
      <c r="T26" s="151"/>
      <c r="U26" s="151"/>
      <c r="V26" s="131"/>
      <c r="W26" s="131"/>
      <c r="X26" s="130"/>
      <c r="Y26" s="131"/>
      <c r="Z26" s="131"/>
      <c r="AA26" s="131"/>
      <c r="AB26" s="131"/>
      <c r="AC26" s="169" t="str">
        <f>IFERROR(Y26/'Jan 1, 2025'!Y26,"")</f>
        <v/>
      </c>
      <c r="AD26" s="169" t="str">
        <f>IFERROR(Z26/'Jan 1, 2025'!Z26,"")</f>
        <v/>
      </c>
      <c r="AE26" s="169" t="str">
        <f>IFERROR(AA26/'Jan 1, 2025'!AA26,"")</f>
        <v/>
      </c>
      <c r="AF26" s="169" t="str">
        <f>IFERROR(AB26/'Jan 1, 2025'!AB26,"")</f>
        <v/>
      </c>
    </row>
    <row r="27" spans="1:32" s="129" customFormat="1">
      <c r="N27" s="149"/>
      <c r="O27" s="149"/>
      <c r="P27" s="151"/>
      <c r="Q27" s="149"/>
      <c r="R27" s="151"/>
      <c r="S27" s="151"/>
      <c r="T27" s="151"/>
      <c r="U27" s="151"/>
      <c r="V27" s="131"/>
      <c r="W27" s="131"/>
      <c r="X27" s="130"/>
      <c r="Y27" s="131"/>
      <c r="Z27" s="131"/>
      <c r="AA27" s="131"/>
      <c r="AB27" s="131"/>
      <c r="AC27" s="169" t="str">
        <f>IFERROR(Y27/'Jan 1, 2025'!Y27,"")</f>
        <v/>
      </c>
      <c r="AD27" s="169" t="str">
        <f>IFERROR(Z27/'Jan 1, 2025'!Z27,"")</f>
        <v/>
      </c>
      <c r="AE27" s="169" t="str">
        <f>IFERROR(AA27/'Jan 1, 2025'!AA27,"")</f>
        <v/>
      </c>
      <c r="AF27" s="169" t="str">
        <f>IFERROR(AB27/'Jan 1, 2025'!AB27,"")</f>
        <v/>
      </c>
    </row>
    <row r="28" spans="1:32"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c r="AC28" s="169" t="str">
        <f>IFERROR(Y28/'Jan 1, 2025'!Y28,"")</f>
        <v/>
      </c>
      <c r="AD28" s="169" t="str">
        <f>IFERROR(Z28/'Jan 1, 2025'!Z28,"")</f>
        <v/>
      </c>
      <c r="AE28" s="169" t="str">
        <f>IFERROR(AA28/'Jan 1, 2025'!AA28,"")</f>
        <v/>
      </c>
      <c r="AF28" s="169" t="str">
        <f>IFERROR(AB28/'Jan 1, 2025'!AB28,"")</f>
        <v/>
      </c>
    </row>
    <row r="29" spans="1:32" s="129" customFormat="1">
      <c r="A29" s="123" t="str">
        <f ca="1">"Provided that a "&amp;TEXT(R29,"$#,###.000")&amp;" per hour shift differential be paid for shifts which start between the hours of 12:00 p.m. and 4:59 a.m."</f>
        <v>Provided that a $2.376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2.3759999999999999</v>
      </c>
      <c r="S29" s="151"/>
      <c r="T29" s="151"/>
      <c r="U29" s="151"/>
      <c r="V29" s="131" t="str">
        <f>O29</f>
        <v>CETEVE</v>
      </c>
      <c r="W29" s="131" t="str">
        <f>P29</f>
        <v>TL-Shift Premium-CET</v>
      </c>
      <c r="X29" s="130"/>
      <c r="Y29" s="135">
        <f ca="1">ROUND(R29,3)</f>
        <v>2.3759999999999999</v>
      </c>
      <c r="Z29" s="131"/>
      <c r="AA29" s="131"/>
      <c r="AB29" s="131"/>
      <c r="AC29" s="169">
        <f ca="1">IFERROR(Y29/'Jan 1, 2025'!Y29,"")</f>
        <v>1.04</v>
      </c>
      <c r="AD29" s="169" t="str">
        <f>IFERROR(Z29/'Jan 1, 2025'!Z29,"")</f>
        <v/>
      </c>
      <c r="AE29" s="169" t="str">
        <f>IFERROR(AA29/'Jan 1, 2025'!AA29,"")</f>
        <v/>
      </c>
      <c r="AF29" s="169" t="str">
        <f>IFERROR(AB29/'Jan 1, 2025'!AB29,"")</f>
        <v/>
      </c>
    </row>
    <row r="30" spans="1:32"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c r="AC30" s="169" t="str">
        <f>IFERROR(Y30/'Jan 1, 2025'!Y30,"")</f>
        <v/>
      </c>
      <c r="AD30" s="169" t="str">
        <f>IFERROR(Z30/'Jan 1, 2025'!Z30,"")</f>
        <v/>
      </c>
      <c r="AE30" s="169" t="str">
        <f>IFERROR(AA30/'Jan 1, 2025'!AA30,"")</f>
        <v/>
      </c>
      <c r="AF30" s="169" t="str">
        <f>IFERROR(AB30/'Jan 1, 2025'!AB30,"")</f>
        <v/>
      </c>
    </row>
    <row r="31" spans="1:32"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c r="AC31" s="169" t="str">
        <f>IFERROR(Y31/'Jan 1, 2025'!Y31,"")</f>
        <v/>
      </c>
      <c r="AD31" s="169" t="str">
        <f>IFERROR(Z31/'Jan 1, 2025'!Z31,"")</f>
        <v/>
      </c>
      <c r="AE31" s="169" t="str">
        <f>IFERROR(AA31/'Jan 1, 2025'!AA31,"")</f>
        <v/>
      </c>
      <c r="AF31" s="169" t="str">
        <f>IFERROR(AB31/'Jan 1, 2025'!AB31,"")</f>
        <v/>
      </c>
    </row>
    <row r="32" spans="1:32"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c r="AC32" s="169">
        <f ca="1">IFERROR(Y32/'Jan 1, 2025'!Y32,"")</f>
        <v>1</v>
      </c>
      <c r="AD32" s="169" t="s">
        <v>195</v>
      </c>
      <c r="AE32" s="169" t="str">
        <f>IFERROR(AA32/'Jan 1, 2025'!AA32,"")</f>
        <v/>
      </c>
      <c r="AF32" s="169" t="str">
        <f>IFERROR(AB32/'Jan 1, 2025'!AB32,"")</f>
        <v/>
      </c>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36" spans="1:28" s="129" customFormat="1">
      <c r="A36" s="170" t="s">
        <v>197</v>
      </c>
      <c r="B36" s="165"/>
      <c r="C36" s="165"/>
      <c r="D36" s="166"/>
      <c r="E36" s="165"/>
      <c r="F36" s="165"/>
      <c r="G36" s="165"/>
      <c r="H36" s="165"/>
      <c r="I36" s="167"/>
      <c r="J36" s="167"/>
      <c r="K36" s="167"/>
      <c r="L36" s="167"/>
      <c r="M36" s="167"/>
      <c r="N36" s="153"/>
      <c r="O36" s="147"/>
      <c r="P36" s="151"/>
      <c r="Q36" s="149"/>
      <c r="R36" s="151"/>
      <c r="S36" s="151"/>
      <c r="T36" s="151"/>
      <c r="U36" s="151"/>
      <c r="V36" s="131"/>
      <c r="W36" s="131"/>
      <c r="X36" s="130"/>
      <c r="Y36" s="131"/>
      <c r="Z36" s="131"/>
      <c r="AA36" s="131"/>
      <c r="AB36" s="131"/>
    </row>
    <row r="37" spans="1:28" s="129" customFormat="1">
      <c r="A37" s="170" t="s">
        <v>196</v>
      </c>
      <c r="B37" s="165"/>
      <c r="C37" s="165"/>
      <c r="D37" s="166"/>
      <c r="E37" s="165"/>
      <c r="F37" s="165"/>
      <c r="G37" s="165"/>
      <c r="H37" s="165"/>
      <c r="I37" s="167"/>
      <c r="J37" s="167"/>
      <c r="K37" s="167"/>
      <c r="L37" s="167"/>
      <c r="M37" s="167"/>
      <c r="N37" s="153"/>
      <c r="O37" s="147"/>
      <c r="P37" s="151"/>
      <c r="Q37" s="149"/>
      <c r="R37" s="151"/>
      <c r="S37" s="151"/>
      <c r="T37" s="151"/>
      <c r="U37" s="151"/>
      <c r="V37" s="131"/>
      <c r="W37" s="131"/>
      <c r="X37" s="130"/>
      <c r="Y37" s="131"/>
      <c r="Z37" s="131"/>
      <c r="AA37" s="131"/>
      <c r="AB37" s="131"/>
    </row>
    <row r="38" spans="1:28" s="129" customFormat="1">
      <c r="A38" s="165"/>
      <c r="B38" s="165"/>
      <c r="C38" s="165"/>
      <c r="D38" s="166"/>
      <c r="E38" s="165"/>
      <c r="F38" s="165"/>
      <c r="G38" s="165"/>
      <c r="H38" s="165"/>
      <c r="I38" s="167"/>
      <c r="J38" s="167"/>
      <c r="K38" s="167"/>
      <c r="L38" s="167"/>
      <c r="M38" s="167"/>
      <c r="N38" s="153"/>
      <c r="O38" s="147"/>
      <c r="P38" s="151"/>
      <c r="Q38" s="149"/>
      <c r="R38" s="151"/>
      <c r="S38" s="151"/>
      <c r="T38" s="151"/>
      <c r="U38" s="151"/>
      <c r="V38" s="131"/>
      <c r="W38" s="131"/>
      <c r="X38" s="130"/>
      <c r="Y38" s="131"/>
      <c r="Z38" s="131"/>
      <c r="AA38" s="131"/>
      <c r="AB38" s="131"/>
    </row>
    <row r="39" spans="1:28" s="129" customFormat="1">
      <c r="A39" s="122"/>
      <c r="B39" s="122"/>
      <c r="C39" s="122"/>
      <c r="D39" s="126"/>
      <c r="E39" s="122"/>
      <c r="F39" s="122"/>
      <c r="G39" s="122"/>
      <c r="H39" s="122"/>
      <c r="I39" s="125"/>
      <c r="J39" s="125"/>
      <c r="K39" s="125"/>
      <c r="L39" s="125"/>
      <c r="M39" s="125"/>
      <c r="N39" s="153"/>
      <c r="O39" s="147"/>
      <c r="P39" s="151"/>
      <c r="Q39" s="149"/>
      <c r="R39" s="151"/>
      <c r="S39" s="151"/>
      <c r="T39" s="151"/>
      <c r="U39" s="151"/>
      <c r="V39" s="131"/>
      <c r="W39" s="131"/>
      <c r="X39" s="130"/>
      <c r="Y39" s="131"/>
      <c r="Z39" s="131"/>
      <c r="AA39" s="131"/>
      <c r="AB39" s="131"/>
    </row>
    <row r="44" spans="1:28">
      <c r="A44" s="127" t="s">
        <v>162</v>
      </c>
      <c r="K44" s="127" t="s">
        <v>163</v>
      </c>
    </row>
  </sheetData>
  <pageMargins left="0.25" right="0.25" top="0.75" bottom="0.75" header="0.3" footer="0.3"/>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F6293-5AA9-4EF0-AD4A-C8D1D7A72479}">
  <dimension ref="A1:AF44"/>
  <sheetViews>
    <sheetView showGridLines="0" topLeftCell="H1" zoomScale="80" zoomScaleNormal="80" workbookViewId="0">
      <selection activeCell="N1" sqref="N1:AD1048576"/>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10" width="8.1328125" style="127" bestFit="1" customWidth="1"/>
    <col min="11" max="11" width="11.59765625" style="127" bestFit="1" customWidth="1"/>
    <col min="12" max="12" width="8.1328125" style="127" bestFit="1" customWidth="1"/>
    <col min="13" max="13" width="25.1328125" style="127" bestFit="1" customWidth="1"/>
    <col min="14" max="14" width="16" style="147" hidden="1" customWidth="1"/>
    <col min="15" max="15" width="12.1328125" style="147" hidden="1" customWidth="1"/>
    <col min="16" max="16" width="45.3984375" style="151" hidden="1" customWidth="1"/>
    <col min="17" max="17" width="9.265625" style="149" hidden="1" customWidth="1"/>
    <col min="18" max="18" width="11.1328125" style="150" hidden="1" customWidth="1"/>
    <col min="19" max="21" width="9.265625" style="150" hidden="1" customWidth="1"/>
    <col min="22" max="22" width="9.1328125" style="115" hidden="1" customWidth="1"/>
    <col min="23" max="23" width="43.73046875" style="115" hidden="1" customWidth="1"/>
    <col min="24" max="24" width="9.265625" style="128" hidden="1" customWidth="1"/>
    <col min="25" max="28" width="9.1328125" style="115" hidden="1" customWidth="1"/>
    <col min="29" max="30" width="0" style="127" hidden="1" customWidth="1"/>
    <col min="31" max="16384" width="9.1328125" style="127"/>
  </cols>
  <sheetData>
    <row r="1" spans="1:32">
      <c r="A1" s="127" t="s">
        <v>141</v>
      </c>
    </row>
    <row r="2" spans="1:32">
      <c r="A2" s="110" t="s">
        <v>2</v>
      </c>
      <c r="B2" s="111"/>
      <c r="C2" s="111"/>
      <c r="D2" s="111"/>
      <c r="E2" s="112"/>
      <c r="F2" s="112"/>
      <c r="G2" s="112"/>
      <c r="H2" s="113"/>
      <c r="I2" s="111"/>
      <c r="J2" s="111"/>
      <c r="K2" s="111"/>
      <c r="L2" s="111"/>
      <c r="M2" s="111"/>
      <c r="N2" s="146"/>
      <c r="O2" s="147" t="s">
        <v>193</v>
      </c>
      <c r="P2" s="148">
        <v>1.03</v>
      </c>
    </row>
    <row r="3" spans="1:32">
      <c r="A3" s="110" t="s">
        <v>189</v>
      </c>
      <c r="B3" s="111"/>
      <c r="C3" s="111"/>
      <c r="D3" s="111"/>
      <c r="E3" s="112"/>
      <c r="F3" s="112"/>
      <c r="G3" s="112"/>
      <c r="H3" s="113"/>
      <c r="I3" s="111"/>
      <c r="J3" s="111"/>
      <c r="K3" s="111"/>
      <c r="L3" s="111"/>
      <c r="M3" s="111"/>
      <c r="N3" s="146"/>
      <c r="O3" s="147" t="s">
        <v>188</v>
      </c>
    </row>
    <row r="4" spans="1:32">
      <c r="A4" s="123" t="s">
        <v>71</v>
      </c>
      <c r="B4" s="111"/>
      <c r="C4" s="111"/>
      <c r="D4" s="111"/>
      <c r="E4" s="112"/>
      <c r="F4" s="112"/>
      <c r="G4" s="112"/>
      <c r="H4" s="113"/>
      <c r="I4" s="111"/>
      <c r="J4" s="111"/>
      <c r="K4" s="111"/>
      <c r="L4" s="111"/>
      <c r="M4" s="111"/>
      <c r="N4" s="146"/>
    </row>
    <row r="5" spans="1:32">
      <c r="A5" s="116" t="s">
        <v>186</v>
      </c>
      <c r="C5" s="111"/>
      <c r="D5" s="111"/>
      <c r="E5" s="112"/>
      <c r="F5" s="112"/>
      <c r="G5" s="112"/>
      <c r="H5" s="113"/>
      <c r="I5" s="111"/>
      <c r="J5" s="111"/>
      <c r="K5" s="111"/>
      <c r="L5" s="111"/>
      <c r="M5" s="111"/>
      <c r="N5" s="146"/>
    </row>
    <row r="6" spans="1:32">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32" ht="28.9" thickBot="1">
      <c r="A7" s="117" t="s">
        <v>102</v>
      </c>
      <c r="B7" s="119" t="s">
        <v>148</v>
      </c>
      <c r="C7" s="119" t="s">
        <v>149</v>
      </c>
      <c r="D7" s="119" t="s">
        <v>150</v>
      </c>
      <c r="E7" s="117" t="s">
        <v>9</v>
      </c>
      <c r="F7" s="117" t="s">
        <v>10</v>
      </c>
      <c r="G7" s="118" t="s">
        <v>184</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32">
      <c r="A8" s="122" t="s">
        <v>18</v>
      </c>
      <c r="B8" s="122">
        <v>7</v>
      </c>
      <c r="C8" s="124" t="s">
        <v>112</v>
      </c>
      <c r="D8" s="122">
        <v>340</v>
      </c>
      <c r="E8" s="122" t="s">
        <v>17</v>
      </c>
      <c r="F8" s="122">
        <v>3</v>
      </c>
      <c r="G8" s="123" t="s">
        <v>58</v>
      </c>
      <c r="H8" s="122" t="s">
        <v>20</v>
      </c>
      <c r="I8" s="171">
        <f ca="1">ROUND(R8,3)</f>
        <v>42.9</v>
      </c>
      <c r="J8" s="171">
        <f t="shared" ref="J8:L9" ca="1" si="0">ROUND(S8,3)</f>
        <v>44.26</v>
      </c>
      <c r="K8" s="171">
        <f t="shared" ca="1" si="0"/>
        <v>45.6</v>
      </c>
      <c r="L8" s="171">
        <f t="shared" ca="1" si="0"/>
        <v>47.03</v>
      </c>
      <c r="M8" s="125"/>
      <c r="N8" s="153" t="s">
        <v>155</v>
      </c>
      <c r="O8" s="153" t="str">
        <f>A8</f>
        <v>03890C</v>
      </c>
      <c r="P8" s="151" t="str">
        <f>G8</f>
        <v>Electronic Technician</v>
      </c>
      <c r="Q8" s="154" t="str">
        <f>C8</f>
        <v>02</v>
      </c>
      <c r="R8" s="155" cm="1">
        <f t="array" aca="1" ref="R8" ca="1">IF($N8="Y",VLOOKUP($O8,INDIRECT($O$3),R$6,0)*INDIRECT($O$2),VLOOKUP($O8,INDIRECT($O$3),R$6,0))</f>
        <v>42.904000000000003</v>
      </c>
      <c r="S8" s="155" cm="1">
        <f t="array" aca="1" ref="S8" ca="1">IF($N8="Y",VLOOKUP($O8,INDIRECT($O$3),S$6,0)*INDIRECT($O$2),VLOOKUP($O8,INDIRECT($O$3),S$6,0))</f>
        <v>44.255000000000003</v>
      </c>
      <c r="T8" s="155" cm="1">
        <f t="array" aca="1" ref="T8" ca="1">IF($N8="Y",VLOOKUP($O8,INDIRECT($O$3),T$6,0)*INDIRECT($O$2),VLOOKUP($O8,INDIRECT($O$3),T$6,0))</f>
        <v>45.603000000000002</v>
      </c>
      <c r="U8" s="155" cm="1">
        <f t="array" aca="1" ref="U8" ca="1">IF($N8="Y",VLOOKUP($O8,INDIRECT($O$3),U$6,0)*INDIRECT($O$2),VLOOKUP($O8,INDIRECT($O$3),U$6,0))</f>
        <v>47.026000000000003</v>
      </c>
      <c r="V8" s="142" t="str">
        <f t="shared" ref="V8:X9" si="1">O8</f>
        <v>03890C</v>
      </c>
      <c r="W8" s="115" t="str">
        <f t="shared" si="1"/>
        <v>Electronic Technician</v>
      </c>
      <c r="X8" s="143" t="str">
        <f t="shared" si="1"/>
        <v>02</v>
      </c>
      <c r="Y8" s="144">
        <f ca="1">ROUND(R8,3)</f>
        <v>42.904000000000003</v>
      </c>
      <c r="Z8" s="144">
        <f t="shared" ref="Z8:AB9" ca="1" si="2">ROUND(S8,3)</f>
        <v>44.255000000000003</v>
      </c>
      <c r="AA8" s="144">
        <f t="shared" ca="1" si="2"/>
        <v>45.603000000000002</v>
      </c>
      <c r="AB8" s="144">
        <f t="shared" ca="1" si="2"/>
        <v>47.026000000000003</v>
      </c>
      <c r="AC8" s="164"/>
      <c r="AD8" s="164"/>
      <c r="AE8" s="164"/>
      <c r="AF8" s="164"/>
    </row>
    <row r="9" spans="1:32">
      <c r="A9" s="122" t="s">
        <v>125</v>
      </c>
      <c r="B9" s="122">
        <v>7</v>
      </c>
      <c r="C9" s="124" t="s">
        <v>112</v>
      </c>
      <c r="D9" s="122">
        <v>340</v>
      </c>
      <c r="E9" s="122" t="s">
        <v>17</v>
      </c>
      <c r="F9" s="122">
        <v>3</v>
      </c>
      <c r="G9" s="141" t="s">
        <v>128</v>
      </c>
      <c r="H9" s="122" t="s">
        <v>20</v>
      </c>
      <c r="I9" s="171">
        <f ca="1">ROUND(R9,3)</f>
        <v>42.9</v>
      </c>
      <c r="J9" s="171">
        <f t="shared" ca="1" si="0"/>
        <v>44.26</v>
      </c>
      <c r="K9" s="171">
        <f t="shared" ca="1" si="0"/>
        <v>45.6</v>
      </c>
      <c r="L9" s="171">
        <f t="shared" ca="1" si="0"/>
        <v>47.03</v>
      </c>
      <c r="M9" s="134"/>
      <c r="N9" s="156" t="s">
        <v>155</v>
      </c>
      <c r="O9" s="153" t="str">
        <f>A9</f>
        <v>52986C</v>
      </c>
      <c r="P9" s="157" t="str">
        <f>G9</f>
        <v>Mobile Communications Equipment Technician</v>
      </c>
      <c r="Q9" s="154" t="str">
        <f>C9</f>
        <v>02</v>
      </c>
      <c r="R9" s="155" cm="1">
        <f t="array" aca="1" ref="R9" ca="1">IF($N9="Y",VLOOKUP($O9,INDIRECT($O$3),R$6,0)*INDIRECT($O$2),VLOOKUP($O9,INDIRECT($O$3),R$6,0))</f>
        <v>42.904000000000003</v>
      </c>
      <c r="S9" s="155" cm="1">
        <f t="array" aca="1" ref="S9" ca="1">IF($N9="Y",VLOOKUP($O9,INDIRECT($O$3),S$6,0)*INDIRECT($O$2),VLOOKUP($O9,INDIRECT($O$3),S$6,0))</f>
        <v>44.255000000000003</v>
      </c>
      <c r="T9" s="155" cm="1">
        <f t="array" aca="1" ref="T9" ca="1">IF($N9="Y",VLOOKUP($O9,INDIRECT($O$3),T$6,0)*INDIRECT($O$2),VLOOKUP($O9,INDIRECT($O$3),T$6,0))</f>
        <v>45.603000000000002</v>
      </c>
      <c r="U9" s="155" cm="1">
        <f t="array" aca="1" ref="U9" ca="1">IF($N9="Y",VLOOKUP($O9,INDIRECT($O$3),U$6,0)*INDIRECT($O$2),VLOOKUP($O9,INDIRECT($O$3),U$6,0))</f>
        <v>47.026000000000003</v>
      </c>
      <c r="V9" s="142" t="str">
        <f t="shared" si="1"/>
        <v>52986C</v>
      </c>
      <c r="W9" s="115" t="str">
        <f t="shared" si="1"/>
        <v>Mobile Communications Equipment Technician</v>
      </c>
      <c r="X9" s="143" t="str">
        <f t="shared" si="1"/>
        <v>02</v>
      </c>
      <c r="Y9" s="144">
        <f ca="1">ROUND(R9,3)</f>
        <v>42.904000000000003</v>
      </c>
      <c r="Z9" s="144">
        <f t="shared" ca="1" si="2"/>
        <v>44.255000000000003</v>
      </c>
      <c r="AA9" s="144">
        <f t="shared" ca="1" si="2"/>
        <v>45.603000000000002</v>
      </c>
      <c r="AB9" s="144">
        <f t="shared" ca="1" si="2"/>
        <v>47.026000000000003</v>
      </c>
      <c r="AC9" s="164"/>
      <c r="AD9" s="164"/>
      <c r="AE9" s="164"/>
      <c r="AF9" s="164"/>
    </row>
    <row r="10" spans="1:32">
      <c r="A10" s="122"/>
      <c r="B10" s="122"/>
      <c r="C10" s="122"/>
      <c r="D10" s="126"/>
      <c r="E10" s="122"/>
      <c r="F10" s="122"/>
      <c r="G10" s="122"/>
      <c r="H10" s="122"/>
      <c r="I10" s="125"/>
      <c r="J10" s="125"/>
      <c r="K10" s="125"/>
      <c r="L10" s="125"/>
      <c r="M10" s="125"/>
      <c r="N10" s="153"/>
      <c r="AC10" s="164"/>
      <c r="AD10" s="164"/>
      <c r="AE10" s="164"/>
      <c r="AF10" s="164"/>
    </row>
    <row r="11" spans="1:32">
      <c r="A11" s="110" t="s">
        <v>61</v>
      </c>
      <c r="B11" s="122"/>
      <c r="C11" s="122"/>
      <c r="D11" s="126"/>
      <c r="E11" s="122"/>
      <c r="F11" s="122"/>
      <c r="G11" s="122"/>
      <c r="H11" s="122"/>
      <c r="I11" s="125"/>
      <c r="J11" s="125"/>
      <c r="K11" s="125"/>
      <c r="L11" s="125"/>
      <c r="M11" s="125"/>
      <c r="N11" s="153"/>
      <c r="AC11" s="164"/>
      <c r="AD11" s="164"/>
      <c r="AE11" s="164"/>
      <c r="AF11" s="164"/>
    </row>
    <row r="12" spans="1:32">
      <c r="A12" s="123" t="s">
        <v>31</v>
      </c>
      <c r="AC12" s="164"/>
      <c r="AD12" s="164"/>
      <c r="AE12" s="164"/>
      <c r="AF12" s="164"/>
    </row>
    <row r="13" spans="1:32">
      <c r="C13" s="123" t="s">
        <v>32</v>
      </c>
      <c r="N13" s="146" t="str">
        <f>A11</f>
        <v>Longevity</v>
      </c>
      <c r="O13" s="146"/>
      <c r="R13" s="158"/>
      <c r="V13" s="136" t="str">
        <f>N13</f>
        <v>Longevity</v>
      </c>
      <c r="Y13" s="144"/>
      <c r="AC13" s="164"/>
      <c r="AD13" s="164"/>
      <c r="AE13" s="164"/>
      <c r="AF13" s="164"/>
    </row>
    <row r="14" spans="1:32">
      <c r="C14" s="139">
        <f ca="1">ROUND(R14,3)</f>
        <v>0.38100000000000001</v>
      </c>
      <c r="D14" s="123" t="s">
        <v>33</v>
      </c>
      <c r="N14" s="147" t="s">
        <v>155</v>
      </c>
      <c r="O14" s="147" t="s">
        <v>131</v>
      </c>
      <c r="R14" s="155" cm="1">
        <f t="array" aca="1" ref="R14" ca="1">IF($N14="Y",VLOOKUP($O14,INDIRECT($O$3),R$6,0)*INDIRECT($O$2),VLOOKUP($O14,INDIRECT($O$3),R$6,0))</f>
        <v>0.38100000000000001</v>
      </c>
      <c r="V14" s="115" t="str">
        <f>O14</f>
        <v>10th</v>
      </c>
      <c r="Y14" s="144">
        <f ca="1">ROUND(R14,3)</f>
        <v>0.38100000000000001</v>
      </c>
      <c r="AC14" s="164"/>
      <c r="AD14" s="164"/>
      <c r="AE14" s="164"/>
      <c r="AF14" s="164"/>
    </row>
    <row r="15" spans="1:32">
      <c r="C15" s="139">
        <f t="shared" ref="C15:C17" ca="1" si="3">ROUND(R15,3)</f>
        <v>0.49</v>
      </c>
      <c r="D15" s="123" t="s">
        <v>34</v>
      </c>
      <c r="N15" s="147" t="s">
        <v>155</v>
      </c>
      <c r="O15" s="147" t="s">
        <v>132</v>
      </c>
      <c r="R15" s="155" cm="1">
        <f t="array" aca="1" ref="R15" ca="1">IF($N15="Y",VLOOKUP($O15,INDIRECT($O$3),R$6,0)*INDIRECT($O$2),VLOOKUP($O15,INDIRECT($O$3),R$6,0))</f>
        <v>0.49</v>
      </c>
      <c r="V15" s="115" t="str">
        <f t="shared" ref="V15:V17" si="4">O15</f>
        <v>15th</v>
      </c>
      <c r="Y15" s="144">
        <f t="shared" ref="Y15:Y17" ca="1" si="5">ROUND(R15,3)</f>
        <v>0.49</v>
      </c>
      <c r="AC15" s="164"/>
      <c r="AD15" s="164"/>
      <c r="AE15" s="164"/>
      <c r="AF15" s="164"/>
    </row>
    <row r="16" spans="1:32">
      <c r="C16" s="139">
        <f t="shared" ca="1" si="3"/>
        <v>0.72299999999999998</v>
      </c>
      <c r="D16" s="123" t="s">
        <v>35</v>
      </c>
      <c r="N16" s="147" t="s">
        <v>155</v>
      </c>
      <c r="O16" s="147" t="s">
        <v>133</v>
      </c>
      <c r="R16" s="155" cm="1">
        <f t="array" aca="1" ref="R16" ca="1">IF($N16="Y",VLOOKUP($O16,INDIRECT($O$3),R$6,0)*INDIRECT($O$2),VLOOKUP($O16,INDIRECT($O$3),R$6,0))</f>
        <v>0.72299999999999998</v>
      </c>
      <c r="V16" s="115" t="str">
        <f t="shared" si="4"/>
        <v>20th</v>
      </c>
      <c r="Y16" s="144">
        <f t="shared" ca="1" si="5"/>
        <v>0.72299999999999998</v>
      </c>
      <c r="AC16" s="164"/>
      <c r="AD16" s="164"/>
      <c r="AE16" s="164"/>
      <c r="AF16" s="164"/>
    </row>
    <row r="17" spans="1:32">
      <c r="C17" s="139">
        <f t="shared" ca="1" si="3"/>
        <v>1.079</v>
      </c>
      <c r="D17" s="123" t="s">
        <v>36</v>
      </c>
      <c r="N17" s="147" t="s">
        <v>155</v>
      </c>
      <c r="O17" s="147" t="s">
        <v>134</v>
      </c>
      <c r="R17" s="155" cm="1">
        <f t="array" aca="1" ref="R17" ca="1">IF($N17="Y",VLOOKUP($O17,INDIRECT($O$3),R$6,0)*INDIRECT($O$2),VLOOKUP($O17,INDIRECT($O$3),R$6,0))</f>
        <v>1.079</v>
      </c>
      <c r="V17" s="115" t="str">
        <f t="shared" si="4"/>
        <v>25th</v>
      </c>
      <c r="Y17" s="144">
        <f t="shared" ca="1" si="5"/>
        <v>1.079</v>
      </c>
      <c r="AC17" s="164"/>
      <c r="AD17" s="164"/>
      <c r="AE17" s="164"/>
      <c r="AF17" s="164"/>
    </row>
    <row r="18" spans="1:32" s="129" customFormat="1">
      <c r="N18" s="149"/>
      <c r="O18" s="149"/>
      <c r="P18" s="151"/>
      <c r="Q18" s="149"/>
      <c r="R18" s="151"/>
      <c r="S18" s="151"/>
      <c r="T18" s="151"/>
      <c r="U18" s="151"/>
      <c r="V18" s="131"/>
      <c r="W18" s="131"/>
      <c r="X18" s="130"/>
      <c r="Y18" s="131"/>
      <c r="Z18" s="131"/>
      <c r="AA18" s="131"/>
      <c r="AB18" s="131"/>
      <c r="AC18" s="164"/>
      <c r="AD18" s="164"/>
      <c r="AE18" s="164"/>
      <c r="AF18" s="164"/>
    </row>
    <row r="19" spans="1:32" s="129" customFormat="1">
      <c r="A19" s="110" t="s">
        <v>67</v>
      </c>
      <c r="N19" s="149"/>
      <c r="O19" s="149"/>
      <c r="P19" s="151"/>
      <c r="Q19" s="149"/>
      <c r="R19" s="151"/>
      <c r="S19" s="151"/>
      <c r="T19" s="151"/>
      <c r="U19" s="151"/>
      <c r="V19" s="131"/>
      <c r="W19" s="131"/>
      <c r="X19" s="130"/>
      <c r="Y19" s="131"/>
      <c r="Z19" s="131"/>
      <c r="AA19" s="131"/>
      <c r="AB19" s="131"/>
      <c r="AC19" s="164"/>
      <c r="AD19" s="164"/>
      <c r="AE19" s="164"/>
      <c r="AF19" s="164"/>
    </row>
    <row r="20" spans="1:32" s="129" customFormat="1">
      <c r="A20" s="123" t="s">
        <v>88</v>
      </c>
      <c r="N20" s="152" t="str">
        <f>A19</f>
        <v>On Call Pay</v>
      </c>
      <c r="O20" s="149"/>
      <c r="P20" s="151"/>
      <c r="Q20" s="149"/>
      <c r="R20" s="151"/>
      <c r="S20" s="151"/>
      <c r="T20" s="151"/>
      <c r="U20" s="151"/>
      <c r="V20" s="145" t="str">
        <f>N20</f>
        <v>On Call Pay</v>
      </c>
      <c r="W20" s="131"/>
      <c r="X20" s="130"/>
      <c r="Y20" s="131"/>
      <c r="Z20" s="131"/>
      <c r="AA20" s="131"/>
      <c r="AB20" s="131"/>
      <c r="AC20" s="164"/>
      <c r="AD20" s="164"/>
      <c r="AE20" s="164"/>
      <c r="AF20" s="164"/>
    </row>
    <row r="21" spans="1:32" s="129" customFormat="1">
      <c r="A21" s="129" t="s">
        <v>89</v>
      </c>
      <c r="N21" s="149"/>
      <c r="O21" s="149"/>
      <c r="P21" s="151"/>
      <c r="Q21" s="149"/>
      <c r="R21" s="151"/>
      <c r="S21" s="151"/>
      <c r="T21" s="151"/>
      <c r="U21" s="151"/>
      <c r="V21" s="131"/>
      <c r="W21" s="131"/>
      <c r="X21" s="130"/>
      <c r="Y21" s="131"/>
      <c r="Z21" s="131"/>
      <c r="AA21" s="131"/>
      <c r="AB21" s="131"/>
      <c r="AC21" s="164"/>
      <c r="AD21" s="164"/>
      <c r="AE21" s="164"/>
      <c r="AF21" s="164"/>
    </row>
    <row r="22" spans="1:32" s="129" customFormat="1">
      <c r="C22" s="132">
        <f>ROUND(R22,3)</f>
        <v>50</v>
      </c>
      <c r="D22" s="129" t="s">
        <v>90</v>
      </c>
      <c r="N22" s="149" t="s">
        <v>17</v>
      </c>
      <c r="O22" s="156" t="s">
        <v>135</v>
      </c>
      <c r="P22" s="159" t="s">
        <v>136</v>
      </c>
      <c r="Q22" s="156"/>
      <c r="R22" s="155">
        <v>50</v>
      </c>
      <c r="S22" s="151"/>
      <c r="T22" s="151"/>
      <c r="U22" s="151"/>
      <c r="V22" s="131" t="str">
        <f>O22</f>
        <v>CETCDY</v>
      </c>
      <c r="W22" s="131" t="str">
        <f>P22</f>
        <v>TL-On call by day Weekday-CET</v>
      </c>
      <c r="X22" s="130"/>
      <c r="Y22" s="135">
        <f>ROUND(R22,3)</f>
        <v>50</v>
      </c>
      <c r="Z22" s="131"/>
      <c r="AA22" s="131"/>
      <c r="AB22" s="131"/>
      <c r="AC22" s="164"/>
      <c r="AD22" s="164"/>
      <c r="AE22" s="164"/>
      <c r="AF22" s="164"/>
    </row>
    <row r="23" spans="1:32" s="129" customFormat="1">
      <c r="C23" s="132">
        <f>ROUND(R23,3)</f>
        <v>75</v>
      </c>
      <c r="D23" s="129" t="s">
        <v>156</v>
      </c>
      <c r="N23" s="149" t="s">
        <v>17</v>
      </c>
      <c r="O23" s="156" t="s">
        <v>137</v>
      </c>
      <c r="P23" s="159" t="s">
        <v>138</v>
      </c>
      <c r="Q23" s="156"/>
      <c r="R23" s="155">
        <v>75</v>
      </c>
      <c r="S23" s="151"/>
      <c r="T23" s="151"/>
      <c r="U23" s="151"/>
      <c r="V23" s="131" t="str">
        <f>O23</f>
        <v>CETCWE</v>
      </c>
      <c r="W23" s="131" t="str">
        <f>P23</f>
        <v>TL-On call by day Weekend-CET</v>
      </c>
      <c r="X23" s="130"/>
      <c r="Y23" s="135">
        <f>ROUND(R23,3)</f>
        <v>75</v>
      </c>
      <c r="Z23" s="131"/>
      <c r="AA23" s="131"/>
      <c r="AB23" s="131"/>
      <c r="AC23" s="164"/>
      <c r="AD23" s="164"/>
      <c r="AE23" s="164"/>
      <c r="AF23" s="164"/>
    </row>
    <row r="24" spans="1:32" s="129" customFormat="1">
      <c r="C24" s="133"/>
      <c r="N24" s="149"/>
      <c r="O24" s="149"/>
      <c r="P24" s="151"/>
      <c r="Q24" s="149"/>
      <c r="R24" s="151"/>
      <c r="S24" s="151"/>
      <c r="T24" s="151"/>
      <c r="U24" s="151"/>
      <c r="V24" s="131"/>
      <c r="W24" s="131"/>
      <c r="X24" s="130"/>
      <c r="Y24" s="131"/>
      <c r="Z24" s="131"/>
      <c r="AA24" s="131"/>
      <c r="AB24" s="131"/>
      <c r="AC24" s="164"/>
      <c r="AD24" s="164"/>
      <c r="AE24" s="164"/>
      <c r="AF24" s="164"/>
    </row>
    <row r="25" spans="1:32" s="129" customFormat="1">
      <c r="B25" s="129" t="s">
        <v>92</v>
      </c>
      <c r="N25" s="149"/>
      <c r="O25" s="149"/>
      <c r="P25" s="151"/>
      <c r="Q25" s="149"/>
      <c r="R25" s="151"/>
      <c r="S25" s="151"/>
      <c r="T25" s="151"/>
      <c r="U25" s="151"/>
      <c r="V25" s="131"/>
      <c r="W25" s="131"/>
      <c r="X25" s="130"/>
      <c r="Y25" s="131"/>
      <c r="Z25" s="131"/>
      <c r="AA25" s="131"/>
      <c r="AB25" s="131"/>
      <c r="AC25" s="164"/>
      <c r="AD25" s="164"/>
      <c r="AE25" s="164"/>
      <c r="AF25" s="164"/>
    </row>
    <row r="26" spans="1:32" s="129" customFormat="1">
      <c r="B26" s="129" t="s">
        <v>93</v>
      </c>
      <c r="N26" s="149"/>
      <c r="O26" s="149"/>
      <c r="P26" s="151"/>
      <c r="Q26" s="149"/>
      <c r="R26" s="151"/>
      <c r="S26" s="151"/>
      <c r="T26" s="151"/>
      <c r="U26" s="151"/>
      <c r="V26" s="131"/>
      <c r="W26" s="131"/>
      <c r="X26" s="130"/>
      <c r="Y26" s="131"/>
      <c r="Z26" s="131"/>
      <c r="AA26" s="131"/>
      <c r="AB26" s="131"/>
      <c r="AC26" s="164"/>
      <c r="AD26" s="164"/>
      <c r="AE26" s="164"/>
      <c r="AF26" s="164"/>
    </row>
    <row r="27" spans="1:32" s="129" customFormat="1">
      <c r="N27" s="149"/>
      <c r="O27" s="149"/>
      <c r="P27" s="151"/>
      <c r="Q27" s="149"/>
      <c r="R27" s="151"/>
      <c r="S27" s="151"/>
      <c r="T27" s="151"/>
      <c r="U27" s="151"/>
      <c r="V27" s="131"/>
      <c r="W27" s="131"/>
      <c r="X27" s="130"/>
      <c r="Y27" s="131"/>
      <c r="Z27" s="131"/>
      <c r="AA27" s="131"/>
      <c r="AB27" s="131"/>
      <c r="AC27" s="164"/>
      <c r="AD27" s="164"/>
      <c r="AE27" s="164"/>
      <c r="AF27" s="164"/>
    </row>
    <row r="28" spans="1:32"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c r="AC28" s="164"/>
      <c r="AD28" s="164"/>
      <c r="AE28" s="164"/>
      <c r="AF28" s="164"/>
    </row>
    <row r="29" spans="1:32" s="129" customFormat="1">
      <c r="A29" s="123" t="str">
        <f ca="1">"Provided that a "&amp;TEXT(R29,"$#,###.000")&amp;" per hour shift differential be paid for shifts which start between the hours of 12:00 p.m. and 4:59 a.m."</f>
        <v>Provided that a $2.447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2.4470000000000001</v>
      </c>
      <c r="S29" s="151"/>
      <c r="T29" s="151"/>
      <c r="U29" s="151"/>
      <c r="V29" s="131" t="str">
        <f>O29</f>
        <v>CETEVE</v>
      </c>
      <c r="W29" s="131" t="str">
        <f>P29</f>
        <v>TL-Shift Premium-CET</v>
      </c>
      <c r="X29" s="130"/>
      <c r="Y29" s="135">
        <f ca="1">ROUND(R29,3)</f>
        <v>2.4470000000000001</v>
      </c>
      <c r="Z29" s="131"/>
      <c r="AA29" s="131"/>
      <c r="AB29" s="131"/>
      <c r="AC29" s="164"/>
      <c r="AD29" s="164"/>
      <c r="AE29" s="164"/>
      <c r="AF29" s="164"/>
    </row>
    <row r="30" spans="1:32"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c r="AC30" s="164"/>
      <c r="AD30" s="164"/>
      <c r="AE30" s="164"/>
      <c r="AF30" s="164"/>
    </row>
    <row r="31" spans="1:32"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c r="AC31" s="164"/>
      <c r="AD31" s="164"/>
      <c r="AE31" s="164"/>
      <c r="AF31" s="164"/>
    </row>
    <row r="32" spans="1:32"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c r="AC32" s="164"/>
      <c r="AD32" s="164"/>
      <c r="AE32" s="164"/>
      <c r="AF32" s="164"/>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36" spans="1:28" s="129" customFormat="1">
      <c r="A36" s="170" t="s">
        <v>197</v>
      </c>
      <c r="B36" s="122"/>
      <c r="C36" s="122"/>
      <c r="D36" s="126"/>
      <c r="E36" s="122"/>
      <c r="F36" s="122"/>
      <c r="G36" s="122"/>
      <c r="H36" s="122"/>
      <c r="I36" s="125"/>
      <c r="J36" s="125"/>
      <c r="K36" s="125"/>
      <c r="L36" s="125"/>
      <c r="M36" s="125"/>
      <c r="N36" s="153"/>
      <c r="O36" s="147"/>
      <c r="P36" s="151"/>
      <c r="Q36" s="149"/>
      <c r="R36" s="151"/>
      <c r="S36" s="151"/>
      <c r="T36" s="151"/>
      <c r="U36" s="151"/>
      <c r="V36" s="131"/>
      <c r="W36" s="131"/>
      <c r="X36" s="130"/>
      <c r="Y36" s="131"/>
      <c r="Z36" s="131"/>
      <c r="AA36" s="131"/>
      <c r="AB36" s="131"/>
    </row>
    <row r="37" spans="1:28" s="129" customFormat="1">
      <c r="A37" s="170" t="s">
        <v>196</v>
      </c>
      <c r="B37" s="122"/>
      <c r="C37" s="122"/>
      <c r="D37" s="126"/>
      <c r="E37" s="122"/>
      <c r="F37" s="122"/>
      <c r="G37" s="122"/>
      <c r="H37" s="122"/>
      <c r="I37" s="125"/>
      <c r="J37" s="125"/>
      <c r="K37" s="125"/>
      <c r="L37" s="125"/>
      <c r="M37" s="125"/>
      <c r="N37" s="153"/>
      <c r="O37" s="147"/>
      <c r="P37" s="151"/>
      <c r="Q37" s="149"/>
      <c r="R37" s="151"/>
      <c r="S37" s="151"/>
      <c r="T37" s="151"/>
      <c r="U37" s="151"/>
      <c r="V37" s="131"/>
      <c r="W37" s="131"/>
      <c r="X37" s="130"/>
      <c r="Y37" s="131"/>
      <c r="Z37" s="131"/>
      <c r="AA37" s="131"/>
      <c r="AB37" s="131"/>
    </row>
    <row r="38" spans="1:28" s="129" customFormat="1">
      <c r="A38" s="122"/>
      <c r="B38" s="122"/>
      <c r="C38" s="122"/>
      <c r="D38" s="126"/>
      <c r="E38" s="122"/>
      <c r="F38" s="122"/>
      <c r="G38" s="122"/>
      <c r="H38" s="122"/>
      <c r="I38" s="125"/>
      <c r="J38" s="125"/>
      <c r="K38" s="125"/>
      <c r="L38" s="125"/>
      <c r="M38" s="125"/>
      <c r="N38" s="153"/>
      <c r="O38" s="147"/>
      <c r="P38" s="151"/>
      <c r="Q38" s="149"/>
      <c r="R38" s="151"/>
      <c r="S38" s="151"/>
      <c r="T38" s="151"/>
      <c r="U38" s="151"/>
      <c r="V38" s="131"/>
      <c r="W38" s="131"/>
      <c r="X38" s="130"/>
      <c r="Y38" s="131"/>
      <c r="Z38" s="131"/>
      <c r="AA38" s="131"/>
      <c r="AB38" s="131"/>
    </row>
    <row r="39" spans="1:28" s="129" customFormat="1">
      <c r="A39" s="122"/>
      <c r="B39" s="122"/>
      <c r="C39" s="122"/>
      <c r="D39" s="126"/>
      <c r="E39" s="122"/>
      <c r="F39" s="122"/>
      <c r="G39" s="122"/>
      <c r="H39" s="122"/>
      <c r="I39" s="125"/>
      <c r="J39" s="125"/>
      <c r="K39" s="125"/>
      <c r="L39" s="125"/>
      <c r="M39" s="125"/>
      <c r="N39" s="153"/>
      <c r="O39" s="147"/>
      <c r="P39" s="151"/>
      <c r="Q39" s="149"/>
      <c r="R39" s="151"/>
      <c r="S39" s="151"/>
      <c r="T39" s="151"/>
      <c r="U39" s="151"/>
      <c r="V39" s="131"/>
      <c r="W39" s="131"/>
      <c r="X39" s="130"/>
      <c r="Y39" s="131"/>
      <c r="Z39" s="131"/>
      <c r="AA39" s="131"/>
      <c r="AB39" s="131"/>
    </row>
    <row r="44" spans="1:28">
      <c r="A44" s="127" t="s">
        <v>162</v>
      </c>
      <c r="K44" s="127" t="s">
        <v>163</v>
      </c>
    </row>
  </sheetData>
  <sheetProtection sheet="1" objects="1" scenarios="1"/>
  <pageMargins left="0.25" right="0.25" top="0.75" bottom="0.75" header="0.3" footer="0.3"/>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80668-AB34-4B82-A405-67C8950038EA}">
  <dimension ref="A1:AF44"/>
  <sheetViews>
    <sheetView showGridLines="0" zoomScale="80" zoomScaleNormal="80" workbookViewId="0">
      <selection activeCell="N1" sqref="N1:AB1048576"/>
    </sheetView>
  </sheetViews>
  <sheetFormatPr defaultColWidth="9.1328125" defaultRowHeight="14.25"/>
  <cols>
    <col min="1" max="1" width="7.3984375" style="127" customWidth="1"/>
    <col min="2" max="2" width="8.73046875" style="127" customWidth="1"/>
    <col min="3" max="3" width="8.3984375" style="127" customWidth="1"/>
    <col min="4" max="4" width="8.265625" style="127" customWidth="1"/>
    <col min="5" max="5" width="7.86328125" style="127" customWidth="1"/>
    <col min="6" max="6" width="6.3984375" style="127" bestFit="1" customWidth="1"/>
    <col min="7" max="7" width="45" style="127" customWidth="1"/>
    <col min="8" max="10" width="8.1328125" style="127" bestFit="1" customWidth="1"/>
    <col min="11" max="11" width="11.59765625" style="127" bestFit="1" customWidth="1"/>
    <col min="12" max="12" width="8.1328125" style="127" bestFit="1" customWidth="1"/>
    <col min="13" max="13" width="25.1328125" style="127" bestFit="1" customWidth="1"/>
    <col min="14" max="14" width="16" style="147" hidden="1" customWidth="1"/>
    <col min="15" max="15" width="12.1328125" style="147" hidden="1" customWidth="1"/>
    <col min="16" max="16" width="45.3984375" style="151" hidden="1" customWidth="1"/>
    <col min="17" max="17" width="9.265625" style="149" hidden="1" customWidth="1"/>
    <col min="18" max="18" width="11.1328125" style="150" hidden="1" customWidth="1"/>
    <col min="19" max="21" width="9.265625" style="150" hidden="1" customWidth="1"/>
    <col min="22" max="22" width="9.1328125" style="115" hidden="1" customWidth="1"/>
    <col min="23" max="23" width="43.73046875" style="115" hidden="1" customWidth="1"/>
    <col min="24" max="24" width="9.265625" style="128" hidden="1" customWidth="1"/>
    <col min="25" max="28" width="9.1328125" style="115" hidden="1" customWidth="1"/>
    <col min="29" max="16384" width="9.1328125" style="127"/>
  </cols>
  <sheetData>
    <row r="1" spans="1:32">
      <c r="A1" s="127" t="s">
        <v>141</v>
      </c>
    </row>
    <row r="2" spans="1:32">
      <c r="A2" s="110" t="s">
        <v>2</v>
      </c>
      <c r="B2" s="111"/>
      <c r="C2" s="111"/>
      <c r="D2" s="111"/>
      <c r="E2" s="112"/>
      <c r="F2" s="112"/>
      <c r="G2" s="112"/>
      <c r="H2" s="113"/>
      <c r="I2" s="111"/>
      <c r="J2" s="111"/>
      <c r="K2" s="111"/>
      <c r="L2" s="111"/>
      <c r="M2" s="111"/>
      <c r="N2" s="146"/>
      <c r="O2" s="147" t="s">
        <v>194</v>
      </c>
      <c r="P2" s="148">
        <v>1.03</v>
      </c>
    </row>
    <row r="3" spans="1:32">
      <c r="A3" s="110" t="s">
        <v>190</v>
      </c>
      <c r="B3" s="111"/>
      <c r="C3" s="111"/>
      <c r="D3" s="111"/>
      <c r="E3" s="112"/>
      <c r="F3" s="112"/>
      <c r="G3" s="112"/>
      <c r="H3" s="113"/>
      <c r="I3" s="111"/>
      <c r="J3" s="111"/>
      <c r="K3" s="111"/>
      <c r="L3" s="111"/>
      <c r="M3" s="111"/>
      <c r="N3" s="146"/>
      <c r="O3" s="147" t="s">
        <v>191</v>
      </c>
    </row>
    <row r="4" spans="1:32">
      <c r="A4" s="123" t="s">
        <v>71</v>
      </c>
      <c r="B4" s="111"/>
      <c r="C4" s="111"/>
      <c r="D4" s="111"/>
      <c r="E4" s="112"/>
      <c r="F4" s="112"/>
      <c r="G4" s="112"/>
      <c r="H4" s="113"/>
      <c r="I4" s="111"/>
      <c r="J4" s="111"/>
      <c r="K4" s="111"/>
      <c r="L4" s="111"/>
      <c r="M4" s="111"/>
      <c r="N4" s="146"/>
    </row>
    <row r="5" spans="1:32">
      <c r="A5" s="116" t="s">
        <v>186</v>
      </c>
      <c r="C5" s="111"/>
      <c r="D5" s="111"/>
      <c r="E5" s="112"/>
      <c r="F5" s="112"/>
      <c r="G5" s="112"/>
      <c r="H5" s="113"/>
      <c r="I5" s="111"/>
      <c r="J5" s="111"/>
      <c r="K5" s="111"/>
      <c r="L5" s="111"/>
      <c r="M5" s="111"/>
      <c r="N5" s="146"/>
    </row>
    <row r="6" spans="1:32">
      <c r="A6" s="111"/>
      <c r="B6" s="111"/>
      <c r="C6" s="111"/>
      <c r="D6" s="111"/>
      <c r="E6" s="112"/>
      <c r="F6" s="112"/>
      <c r="G6" s="112"/>
      <c r="H6" s="113"/>
      <c r="I6" s="112"/>
      <c r="J6" s="112"/>
      <c r="K6" s="112"/>
      <c r="L6" s="112"/>
      <c r="M6" s="112"/>
      <c r="N6" s="146" t="s">
        <v>146</v>
      </c>
      <c r="O6" s="146"/>
      <c r="P6" s="152"/>
      <c r="Q6" s="152"/>
      <c r="R6" s="147">
        <v>4</v>
      </c>
      <c r="S6" s="147">
        <v>5</v>
      </c>
      <c r="T6" s="147">
        <v>6</v>
      </c>
      <c r="U6" s="147">
        <v>7</v>
      </c>
      <c r="V6" s="115" t="s">
        <v>147</v>
      </c>
    </row>
    <row r="7" spans="1:32" ht="28.9" thickBot="1">
      <c r="A7" s="117" t="s">
        <v>102</v>
      </c>
      <c r="B7" s="119" t="s">
        <v>148</v>
      </c>
      <c r="C7" s="119" t="s">
        <v>149</v>
      </c>
      <c r="D7" s="119" t="s">
        <v>150</v>
      </c>
      <c r="E7" s="117" t="s">
        <v>9</v>
      </c>
      <c r="F7" s="117" t="s">
        <v>10</v>
      </c>
      <c r="G7" s="118" t="s">
        <v>184</v>
      </c>
      <c r="H7" s="119" t="s">
        <v>107</v>
      </c>
      <c r="I7" s="117" t="s">
        <v>108</v>
      </c>
      <c r="J7" s="117" t="s">
        <v>109</v>
      </c>
      <c r="K7" s="117" t="s">
        <v>110</v>
      </c>
      <c r="L7" s="117" t="s">
        <v>111</v>
      </c>
      <c r="M7" s="120"/>
      <c r="N7" s="152" t="s">
        <v>151</v>
      </c>
      <c r="O7" s="152" t="s">
        <v>152</v>
      </c>
      <c r="P7" s="152" t="s">
        <v>153</v>
      </c>
      <c r="Q7" s="152" t="s">
        <v>154</v>
      </c>
      <c r="R7" s="146" t="s">
        <v>108</v>
      </c>
      <c r="S7" s="146" t="s">
        <v>109</v>
      </c>
      <c r="T7" s="146" t="s">
        <v>110</v>
      </c>
      <c r="U7" s="146" t="s">
        <v>111</v>
      </c>
      <c r="V7" s="136" t="s">
        <v>152</v>
      </c>
      <c r="W7" s="136" t="s">
        <v>153</v>
      </c>
      <c r="X7" s="114" t="s">
        <v>154</v>
      </c>
      <c r="Y7" s="114" t="s">
        <v>108</v>
      </c>
      <c r="Z7" s="114" t="s">
        <v>109</v>
      </c>
      <c r="AA7" s="114" t="s">
        <v>110</v>
      </c>
      <c r="AB7" s="114" t="s">
        <v>111</v>
      </c>
    </row>
    <row r="8" spans="1:32">
      <c r="A8" s="122" t="s">
        <v>18</v>
      </c>
      <c r="B8" s="122">
        <v>7</v>
      </c>
      <c r="C8" s="124" t="s">
        <v>112</v>
      </c>
      <c r="D8" s="122">
        <v>340</v>
      </c>
      <c r="E8" s="122" t="s">
        <v>17</v>
      </c>
      <c r="F8" s="122">
        <v>3</v>
      </c>
      <c r="G8" s="123" t="s">
        <v>58</v>
      </c>
      <c r="H8" s="122" t="s">
        <v>20</v>
      </c>
      <c r="I8" s="171">
        <f ca="1">ROUND(R8,3)</f>
        <v>44.19</v>
      </c>
      <c r="J8" s="171">
        <f t="shared" ref="J8:L9" ca="1" si="0">ROUND(S8,3)</f>
        <v>45.58</v>
      </c>
      <c r="K8" s="171">
        <f t="shared" ca="1" si="0"/>
        <v>46.97</v>
      </c>
      <c r="L8" s="171">
        <f t="shared" ca="1" si="0"/>
        <v>48.44</v>
      </c>
      <c r="M8" s="125"/>
      <c r="N8" s="153" t="s">
        <v>155</v>
      </c>
      <c r="O8" s="153" t="str">
        <f>A8</f>
        <v>03890C</v>
      </c>
      <c r="P8" s="151" t="str">
        <f>G8</f>
        <v>Electronic Technician</v>
      </c>
      <c r="Q8" s="154" t="str">
        <f>C8</f>
        <v>02</v>
      </c>
      <c r="R8" s="155" cm="1">
        <f t="array" aca="1" ref="R8" ca="1">IF($N8="Y",VLOOKUP($O8,INDIRECT($O$3),R$6,0)*INDIRECT($O$2),VLOOKUP($O8,INDIRECT($O$3),R$6,0))</f>
        <v>44.191000000000003</v>
      </c>
      <c r="S8" s="155" cm="1">
        <f t="array" aca="1" ref="S8" ca="1">IF($N8="Y",VLOOKUP($O8,INDIRECT($O$3),S$6,0)*INDIRECT($O$2),VLOOKUP($O8,INDIRECT($O$3),S$6,0))</f>
        <v>45.582999999999998</v>
      </c>
      <c r="T8" s="155" cm="1">
        <f t="array" aca="1" ref="T8" ca="1">IF($N8="Y",VLOOKUP($O8,INDIRECT($O$3),T$6,0)*INDIRECT($O$2),VLOOKUP($O8,INDIRECT($O$3),T$6,0))</f>
        <v>46.970999999999997</v>
      </c>
      <c r="U8" s="155" cm="1">
        <f t="array" aca="1" ref="U8" ca="1">IF($N8="Y",VLOOKUP($O8,INDIRECT($O$3),U$6,0)*INDIRECT($O$2),VLOOKUP($O8,INDIRECT($O$3),U$6,0))</f>
        <v>48.436999999999998</v>
      </c>
      <c r="V8" s="142" t="str">
        <f t="shared" ref="V8:X9" si="1">O8</f>
        <v>03890C</v>
      </c>
      <c r="W8" s="115" t="str">
        <f t="shared" si="1"/>
        <v>Electronic Technician</v>
      </c>
      <c r="X8" s="143" t="str">
        <f t="shared" si="1"/>
        <v>02</v>
      </c>
      <c r="Y8" s="144">
        <f ca="1">ROUND(R8,3)</f>
        <v>44.191000000000003</v>
      </c>
      <c r="Z8" s="144">
        <f t="shared" ref="Z8:AB9" ca="1" si="2">ROUND(S8,3)</f>
        <v>45.582999999999998</v>
      </c>
      <c r="AA8" s="144">
        <f t="shared" ca="1" si="2"/>
        <v>46.970999999999997</v>
      </c>
      <c r="AB8" s="144">
        <f t="shared" ca="1" si="2"/>
        <v>48.436999999999998</v>
      </c>
      <c r="AC8" s="164"/>
      <c r="AD8" s="164"/>
      <c r="AE8" s="164"/>
      <c r="AF8" s="164"/>
    </row>
    <row r="9" spans="1:32">
      <c r="A9" s="122" t="s">
        <v>125</v>
      </c>
      <c r="B9" s="122">
        <v>7</v>
      </c>
      <c r="C9" s="124" t="s">
        <v>112</v>
      </c>
      <c r="D9" s="122">
        <v>340</v>
      </c>
      <c r="E9" s="122" t="s">
        <v>17</v>
      </c>
      <c r="F9" s="122">
        <v>3</v>
      </c>
      <c r="G9" s="141" t="s">
        <v>128</v>
      </c>
      <c r="H9" s="122" t="s">
        <v>20</v>
      </c>
      <c r="I9" s="171">
        <f ca="1">ROUND(R9,3)</f>
        <v>44.19</v>
      </c>
      <c r="J9" s="171">
        <f t="shared" ca="1" si="0"/>
        <v>45.58</v>
      </c>
      <c r="K9" s="171">
        <f t="shared" ca="1" si="0"/>
        <v>46.97</v>
      </c>
      <c r="L9" s="171">
        <f t="shared" ca="1" si="0"/>
        <v>48.44</v>
      </c>
      <c r="M9" s="134"/>
      <c r="N9" s="156" t="s">
        <v>155</v>
      </c>
      <c r="O9" s="153" t="str">
        <f>A9</f>
        <v>52986C</v>
      </c>
      <c r="P9" s="157" t="str">
        <f>G9</f>
        <v>Mobile Communications Equipment Technician</v>
      </c>
      <c r="Q9" s="154" t="str">
        <f>C9</f>
        <v>02</v>
      </c>
      <c r="R9" s="155" cm="1">
        <f t="array" aca="1" ref="R9" ca="1">IF($N9="Y",VLOOKUP($O9,INDIRECT($O$3),R$6,0)*INDIRECT($O$2),VLOOKUP($O9,INDIRECT($O$3),R$6,0))</f>
        <v>44.191000000000003</v>
      </c>
      <c r="S9" s="155" cm="1">
        <f t="array" aca="1" ref="S9" ca="1">IF($N9="Y",VLOOKUP($O9,INDIRECT($O$3),S$6,0)*INDIRECT($O$2),VLOOKUP($O9,INDIRECT($O$3),S$6,0))</f>
        <v>45.582999999999998</v>
      </c>
      <c r="T9" s="155" cm="1">
        <f t="array" aca="1" ref="T9" ca="1">IF($N9="Y",VLOOKUP($O9,INDIRECT($O$3),T$6,0)*INDIRECT($O$2),VLOOKUP($O9,INDIRECT($O$3),T$6,0))</f>
        <v>46.970999999999997</v>
      </c>
      <c r="U9" s="155" cm="1">
        <f t="array" aca="1" ref="U9" ca="1">IF($N9="Y",VLOOKUP($O9,INDIRECT($O$3),U$6,0)*INDIRECT($O$2),VLOOKUP($O9,INDIRECT($O$3),U$6,0))</f>
        <v>48.436999999999998</v>
      </c>
      <c r="V9" s="142" t="str">
        <f t="shared" si="1"/>
        <v>52986C</v>
      </c>
      <c r="W9" s="115" t="str">
        <f t="shared" si="1"/>
        <v>Mobile Communications Equipment Technician</v>
      </c>
      <c r="X9" s="143" t="str">
        <f t="shared" si="1"/>
        <v>02</v>
      </c>
      <c r="Y9" s="144">
        <f ca="1">ROUND(R9,3)</f>
        <v>44.191000000000003</v>
      </c>
      <c r="Z9" s="144">
        <f t="shared" ca="1" si="2"/>
        <v>45.582999999999998</v>
      </c>
      <c r="AA9" s="144">
        <f t="shared" ca="1" si="2"/>
        <v>46.970999999999997</v>
      </c>
      <c r="AB9" s="144">
        <f t="shared" ca="1" si="2"/>
        <v>48.436999999999998</v>
      </c>
      <c r="AC9" s="164"/>
      <c r="AD9" s="164"/>
      <c r="AE9" s="164"/>
      <c r="AF9" s="164"/>
    </row>
    <row r="10" spans="1:32">
      <c r="A10" s="122"/>
      <c r="B10" s="122"/>
      <c r="C10" s="122"/>
      <c r="D10" s="126"/>
      <c r="E10" s="122"/>
      <c r="F10" s="122"/>
      <c r="G10" s="122"/>
      <c r="H10" s="122"/>
      <c r="I10" s="125"/>
      <c r="J10" s="125"/>
      <c r="K10" s="125"/>
      <c r="L10" s="125"/>
      <c r="M10" s="125"/>
      <c r="N10" s="153"/>
      <c r="AC10" s="164"/>
      <c r="AD10" s="164"/>
      <c r="AE10" s="164"/>
      <c r="AF10" s="164"/>
    </row>
    <row r="11" spans="1:32">
      <c r="A11" s="110" t="s">
        <v>61</v>
      </c>
      <c r="B11" s="122"/>
      <c r="C11" s="122"/>
      <c r="D11" s="126"/>
      <c r="E11" s="122"/>
      <c r="F11" s="122"/>
      <c r="G11" s="122"/>
      <c r="H11" s="122"/>
      <c r="I11" s="125"/>
      <c r="J11" s="125"/>
      <c r="K11" s="125"/>
      <c r="L11" s="125"/>
      <c r="M11" s="125"/>
      <c r="N11" s="153"/>
      <c r="AC11" s="164"/>
      <c r="AD11" s="164"/>
      <c r="AE11" s="164"/>
      <c r="AF11" s="164"/>
    </row>
    <row r="12" spans="1:32">
      <c r="A12" s="123" t="s">
        <v>31</v>
      </c>
      <c r="AC12" s="164"/>
      <c r="AD12" s="164"/>
      <c r="AE12" s="164"/>
      <c r="AF12" s="164"/>
    </row>
    <row r="13" spans="1:32">
      <c r="C13" s="123" t="s">
        <v>32</v>
      </c>
      <c r="N13" s="146" t="str">
        <f>A11</f>
        <v>Longevity</v>
      </c>
      <c r="O13" s="146"/>
      <c r="R13" s="158"/>
      <c r="V13" s="136" t="str">
        <f>N13</f>
        <v>Longevity</v>
      </c>
      <c r="Y13" s="144"/>
      <c r="AC13" s="164"/>
      <c r="AD13" s="164"/>
      <c r="AE13" s="164"/>
      <c r="AF13" s="164"/>
    </row>
    <row r="14" spans="1:32">
      <c r="C14" s="139">
        <f ca="1">ROUND(R14,3)</f>
        <v>0.39200000000000002</v>
      </c>
      <c r="D14" s="123" t="s">
        <v>33</v>
      </c>
      <c r="N14" s="147" t="s">
        <v>155</v>
      </c>
      <c r="O14" s="147" t="s">
        <v>131</v>
      </c>
      <c r="R14" s="155" cm="1">
        <f t="array" aca="1" ref="R14" ca="1">IF($N14="Y",VLOOKUP($O14,INDIRECT($O$3),R$6,0)*INDIRECT($O$2),VLOOKUP($O14,INDIRECT($O$3),R$6,0))</f>
        <v>0.39200000000000002</v>
      </c>
      <c r="V14" s="115" t="str">
        <f>O14</f>
        <v>10th</v>
      </c>
      <c r="Y14" s="144">
        <f ca="1">ROUND(R14,3)</f>
        <v>0.39200000000000002</v>
      </c>
      <c r="AC14" s="164"/>
      <c r="AD14" s="164"/>
      <c r="AE14" s="164"/>
      <c r="AF14" s="164"/>
    </row>
    <row r="15" spans="1:32">
      <c r="C15" s="139">
        <f t="shared" ref="C15:C17" ca="1" si="3">ROUND(R15,3)</f>
        <v>0.505</v>
      </c>
      <c r="D15" s="123" t="s">
        <v>34</v>
      </c>
      <c r="N15" s="147" t="s">
        <v>155</v>
      </c>
      <c r="O15" s="147" t="s">
        <v>132</v>
      </c>
      <c r="R15" s="155" cm="1">
        <f t="array" aca="1" ref="R15" ca="1">IF($N15="Y",VLOOKUP($O15,INDIRECT($O$3),R$6,0)*INDIRECT($O$2),VLOOKUP($O15,INDIRECT($O$3),R$6,0))</f>
        <v>0.505</v>
      </c>
      <c r="V15" s="115" t="str">
        <f t="shared" ref="V15:V17" si="4">O15</f>
        <v>15th</v>
      </c>
      <c r="Y15" s="144">
        <f t="shared" ref="Y15:Y17" ca="1" si="5">ROUND(R15,3)</f>
        <v>0.505</v>
      </c>
      <c r="AC15" s="164"/>
      <c r="AD15" s="164"/>
      <c r="AE15" s="164"/>
      <c r="AF15" s="164"/>
    </row>
    <row r="16" spans="1:32">
      <c r="C16" s="139">
        <f t="shared" ca="1" si="3"/>
        <v>0.745</v>
      </c>
      <c r="D16" s="123" t="s">
        <v>35</v>
      </c>
      <c r="N16" s="147" t="s">
        <v>155</v>
      </c>
      <c r="O16" s="147" t="s">
        <v>133</v>
      </c>
      <c r="R16" s="155" cm="1">
        <f t="array" aca="1" ref="R16" ca="1">IF($N16="Y",VLOOKUP($O16,INDIRECT($O$3),R$6,0)*INDIRECT($O$2),VLOOKUP($O16,INDIRECT($O$3),R$6,0))</f>
        <v>0.745</v>
      </c>
      <c r="V16" s="115" t="str">
        <f t="shared" si="4"/>
        <v>20th</v>
      </c>
      <c r="Y16" s="144">
        <f t="shared" ca="1" si="5"/>
        <v>0.745</v>
      </c>
      <c r="AC16" s="164"/>
      <c r="AD16" s="164"/>
      <c r="AE16" s="164"/>
      <c r="AF16" s="164"/>
    </row>
    <row r="17" spans="1:32">
      <c r="C17" s="139">
        <f t="shared" ca="1" si="3"/>
        <v>1.111</v>
      </c>
      <c r="D17" s="123" t="s">
        <v>36</v>
      </c>
      <c r="N17" s="147" t="s">
        <v>155</v>
      </c>
      <c r="O17" s="147" t="s">
        <v>134</v>
      </c>
      <c r="R17" s="155" cm="1">
        <f t="array" aca="1" ref="R17" ca="1">IF($N17="Y",VLOOKUP($O17,INDIRECT($O$3),R$6,0)*INDIRECT($O$2),VLOOKUP($O17,INDIRECT($O$3),R$6,0))</f>
        <v>1.111</v>
      </c>
      <c r="V17" s="115" t="str">
        <f t="shared" si="4"/>
        <v>25th</v>
      </c>
      <c r="Y17" s="144">
        <f t="shared" ca="1" si="5"/>
        <v>1.111</v>
      </c>
      <c r="AC17" s="164"/>
      <c r="AD17" s="164"/>
      <c r="AE17" s="164"/>
      <c r="AF17" s="164"/>
    </row>
    <row r="18" spans="1:32" s="129" customFormat="1">
      <c r="N18" s="149"/>
      <c r="O18" s="149"/>
      <c r="P18" s="151"/>
      <c r="Q18" s="149"/>
      <c r="R18" s="151"/>
      <c r="S18" s="151"/>
      <c r="T18" s="151"/>
      <c r="U18" s="151"/>
      <c r="V18" s="131"/>
      <c r="W18" s="131"/>
      <c r="X18" s="130"/>
      <c r="Y18" s="131"/>
      <c r="Z18" s="131"/>
      <c r="AA18" s="131"/>
      <c r="AB18" s="131"/>
      <c r="AC18" s="164"/>
      <c r="AD18" s="164"/>
      <c r="AE18" s="164"/>
      <c r="AF18" s="164"/>
    </row>
    <row r="19" spans="1:32" s="129" customFormat="1">
      <c r="A19" s="110" t="s">
        <v>67</v>
      </c>
      <c r="N19" s="149"/>
      <c r="O19" s="149"/>
      <c r="P19" s="151"/>
      <c r="Q19" s="149"/>
      <c r="R19" s="151"/>
      <c r="S19" s="151"/>
      <c r="T19" s="151"/>
      <c r="U19" s="151"/>
      <c r="V19" s="131"/>
      <c r="W19" s="131"/>
      <c r="X19" s="130"/>
      <c r="Y19" s="131"/>
      <c r="Z19" s="131"/>
      <c r="AA19" s="131"/>
      <c r="AB19" s="131"/>
      <c r="AC19" s="164"/>
      <c r="AD19" s="164"/>
      <c r="AE19" s="164"/>
      <c r="AF19" s="164"/>
    </row>
    <row r="20" spans="1:32" s="129" customFormat="1">
      <c r="A20" s="123" t="s">
        <v>88</v>
      </c>
      <c r="N20" s="152" t="str">
        <f>A19</f>
        <v>On Call Pay</v>
      </c>
      <c r="O20" s="149"/>
      <c r="P20" s="151"/>
      <c r="Q20" s="149"/>
      <c r="R20" s="151"/>
      <c r="S20" s="151"/>
      <c r="T20" s="151"/>
      <c r="U20" s="151"/>
      <c r="V20" s="145" t="str">
        <f>N20</f>
        <v>On Call Pay</v>
      </c>
      <c r="W20" s="131"/>
      <c r="X20" s="130"/>
      <c r="Y20" s="131"/>
      <c r="Z20" s="131"/>
      <c r="AA20" s="131"/>
      <c r="AB20" s="131"/>
      <c r="AC20" s="164"/>
      <c r="AD20" s="164"/>
      <c r="AE20" s="164"/>
      <c r="AF20" s="164"/>
    </row>
    <row r="21" spans="1:32" s="129" customFormat="1">
      <c r="A21" s="129" t="s">
        <v>89</v>
      </c>
      <c r="N21" s="149"/>
      <c r="O21" s="149"/>
      <c r="P21" s="151"/>
      <c r="Q21" s="149"/>
      <c r="R21" s="151"/>
      <c r="S21" s="151"/>
      <c r="T21" s="151"/>
      <c r="U21" s="151"/>
      <c r="V21" s="131"/>
      <c r="W21" s="131"/>
      <c r="X21" s="130"/>
      <c r="Y21" s="131"/>
      <c r="Z21" s="131"/>
      <c r="AA21" s="131"/>
      <c r="AB21" s="131"/>
      <c r="AC21" s="164"/>
      <c r="AD21" s="164"/>
      <c r="AE21" s="164"/>
      <c r="AF21" s="164"/>
    </row>
    <row r="22" spans="1:32" s="129" customFormat="1">
      <c r="C22" s="132">
        <f>ROUND(R22,3)</f>
        <v>50</v>
      </c>
      <c r="D22" s="129" t="s">
        <v>90</v>
      </c>
      <c r="N22" s="149" t="s">
        <v>17</v>
      </c>
      <c r="O22" s="156" t="s">
        <v>135</v>
      </c>
      <c r="P22" s="159" t="s">
        <v>136</v>
      </c>
      <c r="Q22" s="156"/>
      <c r="R22" s="155">
        <v>50</v>
      </c>
      <c r="S22" s="151"/>
      <c r="T22" s="151"/>
      <c r="U22" s="151"/>
      <c r="V22" s="131" t="str">
        <f>O22</f>
        <v>CETCDY</v>
      </c>
      <c r="W22" s="131" t="str">
        <f>P22</f>
        <v>TL-On call by day Weekday-CET</v>
      </c>
      <c r="X22" s="130"/>
      <c r="Y22" s="135">
        <f>ROUND(R22,3)</f>
        <v>50</v>
      </c>
      <c r="Z22" s="131"/>
      <c r="AA22" s="131"/>
      <c r="AB22" s="131"/>
      <c r="AC22" s="164"/>
      <c r="AD22" s="164"/>
      <c r="AE22" s="164"/>
      <c r="AF22" s="164"/>
    </row>
    <row r="23" spans="1:32" s="129" customFormat="1">
      <c r="C23" s="132">
        <f>ROUND(R23,3)</f>
        <v>75</v>
      </c>
      <c r="D23" s="129" t="s">
        <v>156</v>
      </c>
      <c r="N23" s="149" t="s">
        <v>17</v>
      </c>
      <c r="O23" s="156" t="s">
        <v>137</v>
      </c>
      <c r="P23" s="159" t="s">
        <v>138</v>
      </c>
      <c r="Q23" s="156"/>
      <c r="R23" s="155">
        <v>75</v>
      </c>
      <c r="S23" s="151"/>
      <c r="T23" s="151"/>
      <c r="U23" s="151"/>
      <c r="V23" s="131" t="str">
        <f>O23</f>
        <v>CETCWE</v>
      </c>
      <c r="W23" s="131" t="str">
        <f>P23</f>
        <v>TL-On call by day Weekend-CET</v>
      </c>
      <c r="X23" s="130"/>
      <c r="Y23" s="135">
        <f>ROUND(R23,3)</f>
        <v>75</v>
      </c>
      <c r="Z23" s="131"/>
      <c r="AA23" s="131"/>
      <c r="AB23" s="131"/>
      <c r="AC23" s="164"/>
      <c r="AD23" s="164"/>
      <c r="AE23" s="164"/>
      <c r="AF23" s="164"/>
    </row>
    <row r="24" spans="1:32" s="129" customFormat="1">
      <c r="C24" s="133"/>
      <c r="N24" s="149"/>
      <c r="O24" s="149"/>
      <c r="P24" s="151"/>
      <c r="Q24" s="149"/>
      <c r="R24" s="151"/>
      <c r="S24" s="151"/>
      <c r="T24" s="151"/>
      <c r="U24" s="151"/>
      <c r="V24" s="131"/>
      <c r="W24" s="131"/>
      <c r="X24" s="130"/>
      <c r="Y24" s="131"/>
      <c r="Z24" s="131"/>
      <c r="AA24" s="131"/>
      <c r="AB24" s="131"/>
      <c r="AC24" s="164"/>
      <c r="AD24" s="164"/>
      <c r="AE24" s="164"/>
      <c r="AF24" s="164"/>
    </row>
    <row r="25" spans="1:32" s="129" customFormat="1">
      <c r="B25" s="129" t="s">
        <v>92</v>
      </c>
      <c r="N25" s="149"/>
      <c r="O25" s="149"/>
      <c r="P25" s="151"/>
      <c r="Q25" s="149"/>
      <c r="R25" s="151"/>
      <c r="S25" s="151"/>
      <c r="T25" s="151"/>
      <c r="U25" s="151"/>
      <c r="V25" s="131"/>
      <c r="W25" s="131"/>
      <c r="X25" s="130"/>
      <c r="Y25" s="131"/>
      <c r="Z25" s="131"/>
      <c r="AA25" s="131"/>
      <c r="AB25" s="131"/>
      <c r="AC25" s="164"/>
      <c r="AD25" s="164"/>
      <c r="AE25" s="164"/>
      <c r="AF25" s="164"/>
    </row>
    <row r="26" spans="1:32" s="129" customFormat="1">
      <c r="B26" s="129" t="s">
        <v>93</v>
      </c>
      <c r="N26" s="149"/>
      <c r="O26" s="149"/>
      <c r="P26" s="151"/>
      <c r="Q26" s="149"/>
      <c r="R26" s="151"/>
      <c r="S26" s="151"/>
      <c r="T26" s="151"/>
      <c r="U26" s="151"/>
      <c r="V26" s="131"/>
      <c r="W26" s="131"/>
      <c r="X26" s="130"/>
      <c r="Y26" s="131"/>
      <c r="Z26" s="131"/>
      <c r="AA26" s="131"/>
      <c r="AB26" s="131"/>
      <c r="AC26" s="164"/>
      <c r="AD26" s="164"/>
      <c r="AE26" s="164"/>
      <c r="AF26" s="164"/>
    </row>
    <row r="27" spans="1:32" s="129" customFormat="1">
      <c r="N27" s="149"/>
      <c r="O27" s="149"/>
      <c r="P27" s="151"/>
      <c r="Q27" s="149"/>
      <c r="R27" s="151"/>
      <c r="S27" s="151"/>
      <c r="T27" s="151"/>
      <c r="U27" s="151"/>
      <c r="V27" s="131"/>
      <c r="W27" s="131"/>
      <c r="X27" s="130"/>
      <c r="Y27" s="131"/>
      <c r="Z27" s="131"/>
      <c r="AA27" s="131"/>
      <c r="AB27" s="131"/>
      <c r="AC27" s="164"/>
      <c r="AD27" s="164"/>
      <c r="AE27" s="164"/>
      <c r="AF27" s="164"/>
    </row>
    <row r="28" spans="1:32" s="129" customFormat="1">
      <c r="A28" s="110" t="s">
        <v>63</v>
      </c>
      <c r="N28" s="152" t="str">
        <f>A28</f>
        <v>Shift Differential</v>
      </c>
      <c r="O28" s="149"/>
      <c r="P28" s="151"/>
      <c r="Q28" s="149"/>
      <c r="R28" s="151"/>
      <c r="S28" s="151"/>
      <c r="T28" s="151"/>
      <c r="U28" s="151"/>
      <c r="V28" s="145" t="str">
        <f>N28</f>
        <v>Shift Differential</v>
      </c>
      <c r="W28" s="131"/>
      <c r="X28" s="130"/>
      <c r="Y28" s="131"/>
      <c r="Z28" s="131"/>
      <c r="AA28" s="131"/>
      <c r="AB28" s="131"/>
      <c r="AC28" s="164"/>
      <c r="AD28" s="164"/>
      <c r="AE28" s="164"/>
      <c r="AF28" s="164"/>
    </row>
    <row r="29" spans="1:32" s="129" customFormat="1">
      <c r="A29" s="123" t="str">
        <f ca="1">"Provided that a "&amp;TEXT(R29,"$#,###.000")&amp;" per hour shift differential be paid for shifts which start between the hours of 12:00 p.m. and 4:59 a.m."</f>
        <v>Provided that a $2.520 per hour shift differential be paid for shifts which start between the hours of 12:00 p.m. and 4:59 a.m.</v>
      </c>
      <c r="B29" s="123"/>
      <c r="C29" s="132"/>
      <c r="D29" s="123"/>
      <c r="E29" s="123"/>
      <c r="F29" s="123"/>
      <c r="G29" s="123"/>
      <c r="H29" s="123"/>
      <c r="I29" s="123"/>
      <c r="J29" s="123"/>
      <c r="K29" s="123"/>
      <c r="L29" s="127"/>
      <c r="M29" s="127"/>
      <c r="N29" s="147" t="s">
        <v>155</v>
      </c>
      <c r="O29" s="147" t="s">
        <v>139</v>
      </c>
      <c r="P29" s="151" t="s">
        <v>140</v>
      </c>
      <c r="Q29" s="149"/>
      <c r="R29" s="155" cm="1">
        <f t="array" aca="1" ref="R29" ca="1">IF($N29="Y",VLOOKUP($O29,INDIRECT($O$3),R$6,0)*INDIRECT($O$2),VLOOKUP($O29,INDIRECT($O$3),R$6,0))</f>
        <v>2.52</v>
      </c>
      <c r="S29" s="151"/>
      <c r="T29" s="151"/>
      <c r="U29" s="151"/>
      <c r="V29" s="131" t="str">
        <f>O29</f>
        <v>CETEVE</v>
      </c>
      <c r="W29" s="131" t="str">
        <f>P29</f>
        <v>TL-Shift Premium-CET</v>
      </c>
      <c r="X29" s="130"/>
      <c r="Y29" s="135">
        <f ca="1">ROUND(R29,3)</f>
        <v>2.52</v>
      </c>
      <c r="Z29" s="131"/>
      <c r="AA29" s="131"/>
      <c r="AB29" s="131"/>
      <c r="AC29" s="164"/>
      <c r="AD29" s="164"/>
      <c r="AE29" s="164"/>
      <c r="AF29" s="164"/>
    </row>
    <row r="30" spans="1:32" s="129" customFormat="1">
      <c r="A30" s="123"/>
      <c r="B30" s="123"/>
      <c r="C30" s="123"/>
      <c r="D30" s="123"/>
      <c r="E30" s="123"/>
      <c r="F30" s="123"/>
      <c r="G30" s="123"/>
      <c r="H30" s="123"/>
      <c r="I30" s="123"/>
      <c r="J30" s="123"/>
      <c r="K30" s="123"/>
      <c r="L30" s="127"/>
      <c r="M30" s="127"/>
      <c r="N30" s="147"/>
      <c r="O30" s="147"/>
      <c r="P30" s="151"/>
      <c r="Q30" s="149"/>
      <c r="R30" s="151"/>
      <c r="S30" s="151"/>
      <c r="T30" s="151"/>
      <c r="U30" s="151"/>
      <c r="V30" s="131"/>
      <c r="W30" s="131"/>
      <c r="X30" s="130"/>
      <c r="Y30" s="131"/>
      <c r="Z30" s="131"/>
      <c r="AA30" s="131"/>
      <c r="AB30" s="131"/>
      <c r="AC30" s="164"/>
      <c r="AD30" s="164"/>
      <c r="AE30" s="164"/>
      <c r="AF30" s="164"/>
    </row>
    <row r="31" spans="1:32" s="129" customFormat="1">
      <c r="A31" s="110" t="s">
        <v>157</v>
      </c>
      <c r="B31" s="111"/>
      <c r="C31" s="111"/>
      <c r="D31" s="111"/>
      <c r="E31" s="112"/>
      <c r="F31" s="112"/>
      <c r="G31" s="112"/>
      <c r="H31" s="113"/>
      <c r="I31" s="111"/>
      <c r="J31" s="111"/>
      <c r="K31" s="111"/>
      <c r="L31" s="111"/>
      <c r="M31" s="111"/>
      <c r="N31" s="146" t="str">
        <f>A31</f>
        <v>FCC Certification</v>
      </c>
      <c r="O31" s="147"/>
      <c r="P31" s="151"/>
      <c r="Q31" s="149"/>
      <c r="R31" s="151"/>
      <c r="S31" s="151"/>
      <c r="T31" s="151"/>
      <c r="U31" s="151"/>
      <c r="V31" s="145" t="str">
        <f>N31</f>
        <v>FCC Certification</v>
      </c>
      <c r="W31" s="131"/>
      <c r="X31" s="130"/>
      <c r="Y31" s="131"/>
      <c r="Z31" s="131"/>
      <c r="AA31" s="131"/>
      <c r="AB31" s="131"/>
      <c r="AC31" s="164"/>
      <c r="AD31" s="164"/>
      <c r="AE31" s="164"/>
      <c r="AF31" s="164"/>
    </row>
    <row r="32" spans="1:32" s="129" customFormat="1">
      <c r="A32" s="163" t="str">
        <f ca="1">TEXT(R32,"$#,###.000")&amp;" per hour premium for all hours paid for Mobile Communications Technicians possessing an FCC General Radiotelephone Operators License"</f>
        <v>$1.500 per hour premium for all hours paid for Mobile Communications Technicians possessing an FCC General Radiotelephone Operators License</v>
      </c>
      <c r="B32" s="111"/>
      <c r="C32" s="111"/>
      <c r="D32" s="111"/>
      <c r="E32" s="112"/>
      <c r="F32" s="112"/>
      <c r="G32" s="112"/>
      <c r="H32" s="113"/>
      <c r="I32" s="112"/>
      <c r="J32" s="112"/>
      <c r="K32" s="112"/>
      <c r="L32" s="112"/>
      <c r="M32" s="112"/>
      <c r="N32" s="147" t="s">
        <v>17</v>
      </c>
      <c r="O32" s="147" t="s">
        <v>158</v>
      </c>
      <c r="P32" s="151" t="s">
        <v>159</v>
      </c>
      <c r="Q32" s="149"/>
      <c r="R32" s="155" cm="1">
        <f t="array" aca="1" ref="R32" ca="1">IF($N32="Y",VLOOKUP($O32,INDIRECT($O$3),R$6,0)*INDIRECT($O$2),VLOOKUP($O32,INDIRECT($O$3),R$6,0))</f>
        <v>1.5</v>
      </c>
      <c r="S32" s="151"/>
      <c r="T32" s="151"/>
      <c r="U32" s="151"/>
      <c r="V32" s="131" t="str">
        <f>O32</f>
        <v>CETMTC</v>
      </c>
      <c r="W32" s="131" t="str">
        <f>P32</f>
        <v>Moblie Comm Tech Certs</v>
      </c>
      <c r="X32" s="130"/>
      <c r="Y32" s="135">
        <f ca="1">ROUND(R32,3)</f>
        <v>1.5</v>
      </c>
      <c r="Z32" s="131"/>
      <c r="AA32" s="131"/>
      <c r="AB32" s="131"/>
      <c r="AC32" s="164"/>
      <c r="AD32" s="164"/>
      <c r="AE32" s="164"/>
      <c r="AF32" s="164"/>
    </row>
    <row r="33" spans="1:28" s="129" customFormat="1">
      <c r="A33" s="162" t="s">
        <v>160</v>
      </c>
      <c r="B33" s="120"/>
      <c r="C33" s="120"/>
      <c r="D33" s="161"/>
      <c r="E33" s="120"/>
      <c r="F33" s="120"/>
      <c r="G33" s="120"/>
      <c r="H33" s="120"/>
      <c r="I33" s="120"/>
      <c r="J33" s="120"/>
      <c r="K33" s="120"/>
      <c r="L33" s="120"/>
      <c r="M33" s="120"/>
      <c r="N33" s="152"/>
      <c r="O33" s="152"/>
      <c r="P33" s="151"/>
      <c r="Q33" s="149"/>
      <c r="R33" s="151"/>
      <c r="S33" s="151"/>
      <c r="T33" s="151"/>
      <c r="U33" s="151"/>
      <c r="V33" s="131"/>
      <c r="W33" s="131"/>
      <c r="X33" s="130"/>
      <c r="Y33" s="131"/>
      <c r="Z33" s="131"/>
      <c r="AA33" s="131"/>
      <c r="AB33" s="131"/>
    </row>
    <row r="34" spans="1:28" s="129" customFormat="1">
      <c r="A34" s="123" t="s">
        <v>161</v>
      </c>
      <c r="B34" s="122"/>
      <c r="C34" s="122"/>
      <c r="D34" s="123"/>
      <c r="E34" s="122"/>
      <c r="F34" s="122"/>
      <c r="G34" s="122"/>
      <c r="H34" s="122"/>
      <c r="I34" s="125"/>
      <c r="J34" s="125"/>
      <c r="K34" s="125"/>
      <c r="L34" s="125"/>
      <c r="M34" s="125"/>
      <c r="N34" s="153"/>
      <c r="O34" s="153"/>
      <c r="P34" s="151"/>
      <c r="Q34" s="149"/>
      <c r="R34" s="151"/>
      <c r="S34" s="151"/>
      <c r="T34" s="151"/>
      <c r="U34" s="151"/>
      <c r="V34" s="131"/>
      <c r="W34" s="131"/>
      <c r="X34" s="130"/>
      <c r="Y34" s="131"/>
      <c r="Z34" s="131"/>
      <c r="AA34" s="131"/>
      <c r="AB34" s="131"/>
    </row>
    <row r="35" spans="1:28" s="129" customFormat="1">
      <c r="A35" s="122"/>
      <c r="B35" s="122"/>
      <c r="C35" s="122"/>
      <c r="D35" s="126"/>
      <c r="E35" s="122"/>
      <c r="F35" s="122"/>
      <c r="G35" s="122"/>
      <c r="H35" s="122"/>
      <c r="I35" s="125"/>
      <c r="J35" s="125"/>
      <c r="K35" s="125"/>
      <c r="L35" s="125"/>
      <c r="M35" s="125"/>
      <c r="N35" s="153"/>
      <c r="O35" s="147"/>
      <c r="P35" s="151"/>
      <c r="Q35" s="149"/>
      <c r="R35" s="151"/>
      <c r="S35" s="151"/>
      <c r="T35" s="151"/>
      <c r="U35" s="151"/>
      <c r="V35" s="131"/>
      <c r="W35" s="131"/>
      <c r="X35" s="130"/>
      <c r="Y35" s="131"/>
      <c r="Z35" s="131"/>
      <c r="AA35" s="131"/>
      <c r="AB35" s="131"/>
    </row>
    <row r="36" spans="1:28" s="129" customFormat="1">
      <c r="A36" s="170" t="s">
        <v>197</v>
      </c>
      <c r="B36" s="122"/>
      <c r="C36" s="122"/>
      <c r="D36" s="126"/>
      <c r="E36" s="122"/>
      <c r="F36" s="122"/>
      <c r="G36" s="122"/>
      <c r="H36" s="122"/>
      <c r="I36" s="125"/>
      <c r="J36" s="125"/>
      <c r="K36" s="125"/>
      <c r="L36" s="125"/>
      <c r="M36" s="125"/>
      <c r="N36" s="153"/>
      <c r="O36" s="147"/>
      <c r="P36" s="151"/>
      <c r="Q36" s="149"/>
      <c r="R36" s="151"/>
      <c r="S36" s="151"/>
      <c r="T36" s="151"/>
      <c r="U36" s="151"/>
      <c r="V36" s="131"/>
      <c r="W36" s="131"/>
      <c r="X36" s="130"/>
      <c r="Y36" s="131"/>
      <c r="Z36" s="131"/>
      <c r="AA36" s="131"/>
      <c r="AB36" s="131"/>
    </row>
    <row r="37" spans="1:28" s="129" customFormat="1">
      <c r="A37" s="170" t="s">
        <v>196</v>
      </c>
      <c r="B37" s="122"/>
      <c r="C37" s="122"/>
      <c r="D37" s="126"/>
      <c r="E37" s="122"/>
      <c r="F37" s="122"/>
      <c r="G37" s="122"/>
      <c r="H37" s="122"/>
      <c r="I37" s="125"/>
      <c r="J37" s="125"/>
      <c r="K37" s="125"/>
      <c r="L37" s="125"/>
      <c r="M37" s="125"/>
      <c r="N37" s="153"/>
      <c r="O37" s="147"/>
      <c r="P37" s="151"/>
      <c r="Q37" s="149"/>
      <c r="R37" s="151"/>
      <c r="S37" s="151"/>
      <c r="T37" s="151"/>
      <c r="U37" s="151"/>
      <c r="V37" s="131"/>
      <c r="W37" s="131"/>
      <c r="X37" s="130"/>
      <c r="Y37" s="131"/>
      <c r="Z37" s="131"/>
      <c r="AA37" s="131"/>
      <c r="AB37" s="131"/>
    </row>
    <row r="38" spans="1:28" s="129" customFormat="1">
      <c r="A38" s="122"/>
      <c r="B38" s="122"/>
      <c r="C38" s="122"/>
      <c r="D38" s="126"/>
      <c r="E38" s="122"/>
      <c r="F38" s="122"/>
      <c r="G38" s="122"/>
      <c r="H38" s="122"/>
      <c r="I38" s="125"/>
      <c r="J38" s="125"/>
      <c r="K38" s="125"/>
      <c r="L38" s="125"/>
      <c r="M38" s="125"/>
      <c r="N38" s="153"/>
      <c r="O38" s="147"/>
      <c r="P38" s="151"/>
      <c r="Q38" s="149"/>
      <c r="R38" s="151"/>
      <c r="S38" s="151"/>
      <c r="T38" s="151"/>
      <c r="U38" s="151"/>
      <c r="V38" s="131"/>
      <c r="W38" s="131"/>
      <c r="X38" s="130"/>
      <c r="Y38" s="131"/>
      <c r="Z38" s="131"/>
      <c r="AA38" s="131"/>
      <c r="AB38" s="131"/>
    </row>
    <row r="39" spans="1:28" s="129" customFormat="1">
      <c r="A39" s="122"/>
      <c r="B39" s="122"/>
      <c r="C39" s="122"/>
      <c r="D39" s="126"/>
      <c r="E39" s="122"/>
      <c r="F39" s="122"/>
      <c r="G39" s="122"/>
      <c r="H39" s="122"/>
      <c r="I39" s="125"/>
      <c r="J39" s="125"/>
      <c r="K39" s="125"/>
      <c r="L39" s="125"/>
      <c r="M39" s="125"/>
      <c r="N39" s="153"/>
      <c r="O39" s="147"/>
      <c r="P39" s="151"/>
      <c r="Q39" s="149"/>
      <c r="R39" s="151"/>
      <c r="S39" s="151"/>
      <c r="T39" s="151"/>
      <c r="U39" s="151"/>
      <c r="V39" s="131"/>
      <c r="W39" s="131"/>
      <c r="X39" s="130"/>
      <c r="Y39" s="131"/>
      <c r="Z39" s="131"/>
      <c r="AA39" s="131"/>
      <c r="AB39" s="131"/>
    </row>
    <row r="44" spans="1:28">
      <c r="A44" s="127" t="s">
        <v>162</v>
      </c>
      <c r="K44" s="127" t="s">
        <v>163</v>
      </c>
    </row>
  </sheetData>
  <sheetProtection sheet="1" objects="1" scenarios="1"/>
  <pageMargins left="0.25" right="0.25" top="0.75" bottom="0.75" header="0.3" footer="0.3"/>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8"/>
  <sheetViews>
    <sheetView workbookViewId="0">
      <selection activeCell="C14" sqref="C14"/>
    </sheetView>
  </sheetViews>
  <sheetFormatPr defaultRowHeight="12.75"/>
  <cols>
    <col min="1" max="1" width="10.1328125" bestFit="1" customWidth="1"/>
    <col min="2" max="2" width="10.73046875" bestFit="1" customWidth="1"/>
    <col min="3" max="3" width="65.1328125" customWidth="1"/>
  </cols>
  <sheetData>
    <row r="1" spans="1:3" ht="38.25">
      <c r="A1" t="s">
        <v>173</v>
      </c>
      <c r="B1" t="s">
        <v>174</v>
      </c>
      <c r="C1" s="91" t="s">
        <v>175</v>
      </c>
    </row>
    <row r="2" spans="1:3" ht="25.5">
      <c r="A2" t="s">
        <v>173</v>
      </c>
      <c r="B2" t="s">
        <v>174</v>
      </c>
      <c r="C2" s="91" t="s">
        <v>176</v>
      </c>
    </row>
    <row r="3" spans="1:3" ht="25.5">
      <c r="A3" t="s">
        <v>173</v>
      </c>
      <c r="B3" t="s">
        <v>174</v>
      </c>
      <c r="C3" s="91" t="s">
        <v>177</v>
      </c>
    </row>
    <row r="4" spans="1:3">
      <c r="A4" s="89">
        <v>43753</v>
      </c>
      <c r="B4" t="s">
        <v>178</v>
      </c>
      <c r="C4" t="s">
        <v>179</v>
      </c>
    </row>
    <row r="5" spans="1:3">
      <c r="A5" s="89">
        <v>43805</v>
      </c>
      <c r="B5" t="s">
        <v>178</v>
      </c>
      <c r="C5" s="91" t="s">
        <v>180</v>
      </c>
    </row>
    <row r="6" spans="1:3">
      <c r="A6" s="89">
        <v>43805</v>
      </c>
      <c r="B6" t="s">
        <v>178</v>
      </c>
      <c r="C6" s="91" t="s">
        <v>181</v>
      </c>
    </row>
    <row r="7" spans="1:3">
      <c r="A7" s="89">
        <v>43819</v>
      </c>
      <c r="B7" s="95" t="s">
        <v>178</v>
      </c>
      <c r="C7" s="96" t="s">
        <v>182</v>
      </c>
    </row>
    <row r="8" spans="1:3">
      <c r="A8" s="89">
        <v>44225</v>
      </c>
      <c r="B8" s="95" t="s">
        <v>178</v>
      </c>
      <c r="C8" s="107" t="s">
        <v>183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7"/>
  <sheetViews>
    <sheetView workbookViewId="0">
      <selection activeCell="A4" sqref="A4"/>
    </sheetView>
  </sheetViews>
  <sheetFormatPr defaultColWidth="9.1328125" defaultRowHeight="12.75"/>
  <cols>
    <col min="1" max="1" width="7.3984375" style="27" customWidth="1"/>
    <col min="2" max="2" width="4.265625" style="27" customWidth="1"/>
    <col min="3" max="3" width="7.3984375" style="27" customWidth="1"/>
    <col min="4" max="4" width="17.1328125" style="27" customWidth="1"/>
    <col min="5" max="5" width="4.86328125" style="27" hidden="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29" t="s">
        <v>59</v>
      </c>
      <c r="B2" s="30"/>
      <c r="C2" s="30"/>
      <c r="D2" s="30"/>
      <c r="E2" s="31"/>
      <c r="F2" s="31"/>
      <c r="G2" s="32"/>
      <c r="H2" s="30"/>
      <c r="I2" s="30"/>
      <c r="J2" s="30"/>
      <c r="K2" s="30"/>
    </row>
    <row r="3" spans="1:14">
      <c r="A3" s="29" t="s">
        <v>60</v>
      </c>
      <c r="B3" s="30"/>
      <c r="C3" s="30"/>
      <c r="D3" s="30"/>
      <c r="E3" s="31"/>
      <c r="F3" s="31"/>
      <c r="G3" s="32"/>
      <c r="H3" s="30"/>
      <c r="I3" s="30"/>
      <c r="J3" s="30"/>
      <c r="K3" s="30"/>
    </row>
    <row r="4" spans="1:14">
      <c r="A4" s="29"/>
      <c r="B4" s="30"/>
      <c r="C4" s="30"/>
      <c r="D4" s="30"/>
      <c r="E4" s="31"/>
      <c r="F4" s="31"/>
      <c r="G4" s="32"/>
      <c r="H4" s="30"/>
      <c r="I4" s="30"/>
      <c r="J4" s="30"/>
      <c r="K4" s="30"/>
    </row>
    <row r="5" spans="1:14">
      <c r="A5" s="30"/>
      <c r="B5" s="30"/>
      <c r="C5" s="30"/>
      <c r="D5" s="30"/>
      <c r="E5" s="31"/>
      <c r="F5" s="31"/>
      <c r="G5" s="32"/>
      <c r="H5" s="31" t="s">
        <v>5</v>
      </c>
      <c r="I5" s="31" t="s">
        <v>6</v>
      </c>
      <c r="J5" s="31" t="s">
        <v>7</v>
      </c>
      <c r="K5" s="31" t="s">
        <v>8</v>
      </c>
      <c r="L5" s="31"/>
      <c r="M5" s="31"/>
      <c r="N5" s="33"/>
    </row>
    <row r="6" spans="1:14" ht="13.15" thickBot="1">
      <c r="A6" s="34" t="s">
        <v>9</v>
      </c>
      <c r="B6" s="34" t="s">
        <v>10</v>
      </c>
      <c r="C6" s="35" t="s">
        <v>11</v>
      </c>
      <c r="D6" s="36" t="s">
        <v>12</v>
      </c>
      <c r="E6" s="35" t="s">
        <v>13</v>
      </c>
      <c r="F6" s="35" t="s">
        <v>14</v>
      </c>
      <c r="G6" s="35" t="s">
        <v>15</v>
      </c>
      <c r="H6" s="35" t="s">
        <v>16</v>
      </c>
      <c r="I6" s="35" t="s">
        <v>16</v>
      </c>
      <c r="J6" s="35" t="s">
        <v>16</v>
      </c>
      <c r="K6" s="35" t="s">
        <v>16</v>
      </c>
      <c r="L6" s="33"/>
      <c r="M6" s="33"/>
      <c r="N6" s="33"/>
    </row>
    <row r="7" spans="1:14">
      <c r="A7" s="37" t="s">
        <v>17</v>
      </c>
      <c r="B7" s="37">
        <v>3</v>
      </c>
      <c r="C7" s="37" t="s">
        <v>18</v>
      </c>
      <c r="D7" s="38" t="s">
        <v>58</v>
      </c>
      <c r="E7" s="37">
        <v>310</v>
      </c>
      <c r="F7" s="37">
        <v>6</v>
      </c>
      <c r="G7" s="37" t="s">
        <v>20</v>
      </c>
      <c r="H7" s="39">
        <f>'December 31, 2008)'!H6*1.025</f>
        <v>22.98</v>
      </c>
      <c r="I7" s="39">
        <f>'December 31, 2008)'!I6*1.025</f>
        <v>24.19</v>
      </c>
      <c r="J7" s="39">
        <f>'December 31, 2008)'!J6*1.025</f>
        <v>25.46</v>
      </c>
      <c r="K7" s="39">
        <f>'December 31, 2008)'!K6*1.025</f>
        <v>28.27</v>
      </c>
    </row>
    <row r="8" spans="1:14" ht="26.25">
      <c r="A8" s="37" t="s">
        <v>17</v>
      </c>
      <c r="B8" s="37">
        <v>3</v>
      </c>
      <c r="C8" s="37" t="s">
        <v>23</v>
      </c>
      <c r="D8" s="40" t="s">
        <v>55</v>
      </c>
      <c r="E8" s="37">
        <v>333</v>
      </c>
      <c r="F8" s="37">
        <v>7</v>
      </c>
      <c r="G8" s="37" t="s">
        <v>20</v>
      </c>
      <c r="H8" s="39">
        <f>'December 31, 2008)'!H7*1.025</f>
        <v>26.77</v>
      </c>
      <c r="I8" s="39">
        <f>'December 31, 2008)'!I7*1.025</f>
        <v>28.19</v>
      </c>
      <c r="J8" s="39">
        <f>'December 31, 2008)'!J7*1.025</f>
        <v>29.66</v>
      </c>
      <c r="K8" s="39">
        <f>'December 31, 2008)'!K7*1.025</f>
        <v>33.74</v>
      </c>
    </row>
    <row r="9" spans="1:14" ht="13.15">
      <c r="A9" s="37"/>
      <c r="B9" s="37"/>
      <c r="C9" s="37"/>
      <c r="D9" s="40"/>
      <c r="E9" s="37"/>
      <c r="F9" s="37"/>
      <c r="G9" s="37"/>
      <c r="H9" s="39"/>
      <c r="I9" s="39"/>
      <c r="J9" s="39"/>
      <c r="K9" s="39"/>
    </row>
    <row r="10" spans="1:14" ht="13.15">
      <c r="A10" s="41" t="s">
        <v>61</v>
      </c>
      <c r="B10" s="37"/>
      <c r="C10" s="37"/>
      <c r="D10" s="40"/>
      <c r="E10" s="37"/>
      <c r="F10" s="37"/>
      <c r="G10" s="37"/>
      <c r="H10" s="39"/>
      <c r="I10" s="39"/>
      <c r="J10" s="39"/>
      <c r="K10" s="39"/>
    </row>
    <row r="11" spans="1:14">
      <c r="A11" s="38" t="s">
        <v>31</v>
      </c>
    </row>
    <row r="12" spans="1:14">
      <c r="A12" s="38" t="s">
        <v>32</v>
      </c>
    </row>
    <row r="13" spans="1:14">
      <c r="A13" s="42">
        <f>'December 31, 2008)'!A12*1.025</f>
        <v>0.25700000000000001</v>
      </c>
      <c r="B13" s="38" t="s">
        <v>33</v>
      </c>
    </row>
    <row r="14" spans="1:14">
      <c r="A14" s="42">
        <f>'December 31, 2008)'!A13*1.025</f>
        <v>0.33200000000000002</v>
      </c>
      <c r="B14" s="38" t="s">
        <v>34</v>
      </c>
    </row>
    <row r="15" spans="1:14">
      <c r="A15" s="42">
        <f>'December 31, 2008)'!A14*1.025</f>
        <v>0.40600000000000003</v>
      </c>
      <c r="B15" s="38" t="s">
        <v>35</v>
      </c>
    </row>
    <row r="16" spans="1:14">
      <c r="A16" s="42">
        <f>'December 31, 2008)'!A15*1.025</f>
        <v>0.48</v>
      </c>
      <c r="B16" s="38" t="s">
        <v>36</v>
      </c>
    </row>
    <row r="17" spans="1:13">
      <c r="A17" s="45"/>
      <c r="B17" s="44"/>
      <c r="C17" s="28"/>
      <c r="D17" s="28"/>
      <c r="E17" s="28"/>
      <c r="F17" s="28"/>
      <c r="G17" s="28"/>
      <c r="H17" s="28"/>
      <c r="I17" s="28"/>
      <c r="J17" s="28"/>
      <c r="K17" s="28"/>
      <c r="L17" s="28"/>
    </row>
    <row r="18" spans="1:13">
      <c r="A18" s="28"/>
      <c r="B18" s="28"/>
      <c r="C18" s="28"/>
      <c r="D18" s="28"/>
      <c r="E18" s="28"/>
      <c r="F18" s="28"/>
      <c r="G18" s="28"/>
      <c r="H18" s="28"/>
      <c r="I18" s="28"/>
      <c r="J18" s="28"/>
      <c r="K18" s="28"/>
      <c r="L18" s="28"/>
      <c r="M18" s="28"/>
    </row>
    <row r="19" spans="1:13">
      <c r="A19" s="41" t="s">
        <v>62</v>
      </c>
      <c r="B19" s="28"/>
      <c r="C19" s="28"/>
      <c r="D19" s="28"/>
      <c r="E19" s="28"/>
      <c r="F19" s="28"/>
      <c r="G19" s="28"/>
      <c r="H19" s="28"/>
      <c r="I19" s="28"/>
      <c r="J19" s="28"/>
      <c r="K19" s="28"/>
      <c r="L19" s="28"/>
      <c r="M19" s="28"/>
    </row>
    <row r="20" spans="1:13">
      <c r="A20" s="28"/>
      <c r="B20" s="28"/>
      <c r="C20" s="28"/>
      <c r="D20" s="28"/>
      <c r="E20" s="28"/>
      <c r="F20" s="28"/>
      <c r="G20" s="28"/>
      <c r="H20" s="28"/>
      <c r="I20" s="28"/>
      <c r="J20" s="28"/>
      <c r="K20" s="28"/>
      <c r="L20" s="28"/>
      <c r="M20" s="28"/>
    </row>
    <row r="21" spans="1:13">
      <c r="A21" s="28"/>
      <c r="B21" s="28"/>
      <c r="C21" s="28"/>
      <c r="D21" s="28"/>
      <c r="E21" s="28"/>
      <c r="F21" s="28"/>
      <c r="G21" s="28"/>
      <c r="H21" s="28"/>
      <c r="I21" s="28"/>
      <c r="J21" s="28"/>
      <c r="K21" s="28"/>
      <c r="L21" s="28"/>
      <c r="M21" s="28"/>
    </row>
    <row r="22" spans="1:13">
      <c r="A22" s="28"/>
      <c r="B22" s="28"/>
      <c r="C22" s="28"/>
      <c r="D22" s="28"/>
      <c r="E22" s="28"/>
      <c r="F22" s="28"/>
      <c r="G22" s="28"/>
      <c r="H22" s="28"/>
      <c r="I22" s="28"/>
      <c r="J22" s="28"/>
      <c r="K22" s="28"/>
      <c r="L22" s="28"/>
      <c r="M22" s="28"/>
    </row>
    <row r="23" spans="1:13">
      <c r="A23" s="28"/>
      <c r="B23" s="28"/>
      <c r="C23" s="28"/>
      <c r="D23" s="28"/>
      <c r="E23" s="28"/>
      <c r="F23" s="28"/>
      <c r="G23" s="28"/>
      <c r="H23" s="28"/>
      <c r="I23" s="28"/>
      <c r="J23" s="28"/>
      <c r="K23" s="28"/>
      <c r="L23" s="28"/>
      <c r="M23" s="28"/>
    </row>
    <row r="24" spans="1:13">
      <c r="A24" s="28"/>
      <c r="B24" s="28"/>
      <c r="C24" s="28"/>
      <c r="D24" s="28"/>
      <c r="E24" s="28"/>
      <c r="F24" s="28"/>
      <c r="G24" s="28"/>
      <c r="H24" s="28"/>
      <c r="I24" s="28"/>
      <c r="J24" s="28"/>
      <c r="K24" s="28"/>
      <c r="L24" s="28"/>
      <c r="M24" s="28"/>
    </row>
    <row r="25" spans="1:13">
      <c r="A25" s="28"/>
      <c r="B25" s="28"/>
      <c r="C25" s="28"/>
      <c r="D25" s="28"/>
      <c r="E25" s="28"/>
      <c r="F25" s="28"/>
      <c r="G25" s="28"/>
      <c r="H25" s="28"/>
      <c r="I25" s="28"/>
      <c r="J25" s="28"/>
      <c r="K25" s="28"/>
      <c r="L25" s="28"/>
      <c r="M25" s="28"/>
    </row>
    <row r="26" spans="1:13">
      <c r="A26" s="28"/>
      <c r="B26" s="28"/>
      <c r="C26" s="28"/>
      <c r="D26" s="28"/>
      <c r="E26" s="28"/>
      <c r="F26" s="28"/>
      <c r="G26" s="28"/>
      <c r="H26" s="28"/>
      <c r="I26" s="28"/>
      <c r="J26" s="28"/>
      <c r="K26" s="28"/>
      <c r="L26" s="28"/>
      <c r="M26" s="28"/>
    </row>
    <row r="27" spans="1:13">
      <c r="A27" s="28"/>
      <c r="B27" s="28"/>
      <c r="C27" s="28"/>
      <c r="D27" s="28"/>
      <c r="E27" s="28"/>
      <c r="F27" s="28"/>
      <c r="G27" s="28"/>
      <c r="H27" s="28"/>
      <c r="I27" s="28"/>
      <c r="J27" s="28"/>
      <c r="K27" s="28"/>
      <c r="L27" s="28"/>
      <c r="M27" s="28"/>
    </row>
    <row r="28" spans="1:13">
      <c r="A28" s="28"/>
      <c r="B28" s="28"/>
      <c r="C28" s="28"/>
      <c r="D28" s="28"/>
      <c r="E28" s="28"/>
      <c r="F28" s="28"/>
      <c r="G28" s="28"/>
      <c r="H28" s="28"/>
      <c r="I28" s="28"/>
      <c r="J28" s="28"/>
      <c r="K28" s="28"/>
      <c r="L28" s="28"/>
      <c r="M28" s="28"/>
    </row>
    <row r="29" spans="1:13">
      <c r="A29" s="28"/>
      <c r="B29" s="28"/>
      <c r="C29" s="28"/>
      <c r="D29" s="28"/>
      <c r="E29" s="28"/>
      <c r="F29" s="28"/>
      <c r="G29" s="28"/>
      <c r="H29" s="28"/>
      <c r="I29" s="28"/>
      <c r="J29" s="28"/>
      <c r="K29" s="28"/>
      <c r="L29" s="28"/>
      <c r="M29" s="28"/>
    </row>
    <row r="30" spans="1:13">
      <c r="A30" s="28"/>
      <c r="B30" s="28"/>
      <c r="C30" s="28"/>
      <c r="D30" s="28"/>
      <c r="E30" s="28"/>
      <c r="F30" s="28"/>
      <c r="G30" s="28"/>
      <c r="H30" s="28"/>
      <c r="I30" s="28"/>
      <c r="J30" s="28"/>
      <c r="K30" s="28"/>
      <c r="L30" s="28"/>
      <c r="M30" s="28"/>
    </row>
    <row r="31" spans="1:13">
      <c r="A31" s="44"/>
      <c r="B31" s="44"/>
      <c r="C31" s="44"/>
      <c r="D31" s="44"/>
      <c r="E31" s="44"/>
      <c r="F31" s="44"/>
      <c r="G31" s="44"/>
      <c r="H31" s="44"/>
      <c r="I31" s="44"/>
      <c r="J31" s="44"/>
      <c r="K31" s="28"/>
      <c r="L31" s="28"/>
      <c r="M31" s="28"/>
    </row>
    <row r="32" spans="1:13">
      <c r="A32" s="44"/>
      <c r="B32" s="44"/>
      <c r="C32" s="44"/>
      <c r="D32" s="44"/>
      <c r="E32" s="44"/>
      <c r="F32" s="44"/>
      <c r="G32" s="44"/>
      <c r="H32" s="44"/>
      <c r="I32" s="44"/>
      <c r="J32" s="44"/>
      <c r="K32" s="28"/>
      <c r="L32" s="28"/>
      <c r="M32" s="28"/>
    </row>
    <row r="33" spans="1:13">
      <c r="A33" s="44"/>
      <c r="B33" s="44"/>
      <c r="C33" s="44"/>
      <c r="D33" s="44"/>
      <c r="E33" s="44"/>
      <c r="F33" s="44"/>
      <c r="G33" s="44"/>
      <c r="H33" s="44"/>
      <c r="I33" s="44"/>
      <c r="J33" s="44"/>
      <c r="K33" s="28"/>
      <c r="L33" s="28"/>
      <c r="M33" s="28"/>
    </row>
    <row r="34" spans="1:13">
      <c r="A34" s="28"/>
      <c r="B34" s="28"/>
      <c r="C34" s="28"/>
      <c r="D34" s="28"/>
      <c r="E34" s="28"/>
      <c r="F34" s="28"/>
      <c r="G34" s="28"/>
      <c r="H34" s="28"/>
      <c r="I34" s="28"/>
      <c r="J34" s="28"/>
      <c r="K34" s="28"/>
      <c r="L34" s="28"/>
      <c r="M34" s="28"/>
    </row>
    <row r="35" spans="1:13">
      <c r="A35" s="41" t="s">
        <v>63</v>
      </c>
      <c r="B35" s="28"/>
      <c r="C35" s="28"/>
      <c r="D35" s="28"/>
      <c r="E35" s="28"/>
      <c r="F35" s="28"/>
      <c r="G35" s="28"/>
      <c r="H35" s="28"/>
      <c r="I35" s="28"/>
      <c r="J35" s="28"/>
      <c r="K35" s="28"/>
      <c r="L35" s="28"/>
      <c r="M35" s="28"/>
    </row>
    <row r="36" spans="1:13">
      <c r="A36" s="38" t="s">
        <v>64</v>
      </c>
      <c r="B36" s="38"/>
      <c r="C36" s="38"/>
      <c r="D36" s="38"/>
      <c r="E36" s="38"/>
      <c r="F36" s="38"/>
      <c r="G36" s="38"/>
      <c r="H36" s="38"/>
      <c r="I36" s="38"/>
      <c r="J36" s="38"/>
    </row>
    <row r="37" spans="1:13">
      <c r="A37" s="38"/>
      <c r="B37" s="38"/>
      <c r="C37" s="38"/>
      <c r="D37" s="38"/>
      <c r="E37" s="38"/>
      <c r="F37" s="38"/>
      <c r="G37" s="38"/>
      <c r="H37" s="38"/>
      <c r="I37" s="38"/>
      <c r="J37" s="38"/>
    </row>
  </sheetData>
  <phoneticPr fontId="0" type="noConversion"/>
  <pageMargins left="0.75" right="0.75" top="1" bottom="1" header="0.5" footer="0.5"/>
  <pageSetup orientation="portrait" r:id="rId1"/>
  <headerFooter alignWithMargins="0"/>
  <drawing r:id="rId2"/>
  <legacyDrawing r:id="rId3"/>
  <oleObjects>
    <mc:AlternateContent xmlns:mc="http://schemas.openxmlformats.org/markup-compatibility/2006">
      <mc:Choice Requires="x14">
        <oleObject progId="Word.Document.8" shapeId="2051" r:id="rId4">
          <objectPr defaultSize="0" r:id="rId5">
            <anchor moveWithCells="1">
              <from>
                <xdr:col>0</xdr:col>
                <xdr:colOff>0</xdr:colOff>
                <xdr:row>19</xdr:row>
                <xdr:rowOff>0</xdr:rowOff>
              </from>
              <to>
                <xdr:col>12</xdr:col>
                <xdr:colOff>161925</xdr:colOff>
                <xdr:row>33</xdr:row>
                <xdr:rowOff>47625</xdr:rowOff>
              </to>
            </anchor>
          </objectPr>
        </oleObject>
      </mc:Choice>
      <mc:Fallback>
        <oleObject progId="Word.Document.8" shapeId="2051"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9"/>
  <sheetViews>
    <sheetView topLeftCell="A38" workbookViewId="0">
      <selection activeCell="A40" sqref="A40:IV59"/>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65</v>
      </c>
      <c r="B2" s="48"/>
      <c r="C2" s="48"/>
      <c r="D2" s="48"/>
      <c r="E2" s="49"/>
      <c r="F2" s="49"/>
      <c r="G2" s="50"/>
      <c r="H2" s="48"/>
      <c r="I2" s="48"/>
      <c r="J2" s="30"/>
      <c r="K2" s="30"/>
    </row>
    <row r="3" spans="1:14">
      <c r="A3" s="51" t="s">
        <v>66</v>
      </c>
      <c r="B3" s="52"/>
      <c r="C3" s="52"/>
      <c r="D3" s="52"/>
      <c r="E3" s="53"/>
      <c r="F3" s="53"/>
      <c r="G3" s="54"/>
      <c r="H3" s="52"/>
      <c r="I3" s="52"/>
      <c r="J3" s="52"/>
      <c r="K3" s="30"/>
    </row>
    <row r="4" spans="1:14">
      <c r="A4" s="29"/>
      <c r="B4" s="30"/>
      <c r="C4" s="30"/>
      <c r="D4" s="30"/>
      <c r="E4" s="31"/>
      <c r="F4" s="31"/>
      <c r="G4" s="32"/>
      <c r="H4" s="30"/>
      <c r="I4" s="30"/>
      <c r="J4" s="30"/>
      <c r="K4" s="30"/>
    </row>
    <row r="5" spans="1:14">
      <c r="A5" s="30"/>
      <c r="B5" s="30"/>
      <c r="C5" s="30"/>
      <c r="D5" s="30"/>
      <c r="E5" s="31"/>
      <c r="F5" s="31"/>
      <c r="G5" s="32"/>
      <c r="H5" s="31" t="s">
        <v>5</v>
      </c>
      <c r="I5" s="31" t="s">
        <v>6</v>
      </c>
      <c r="J5" s="31" t="s">
        <v>7</v>
      </c>
      <c r="K5" s="31" t="s">
        <v>8</v>
      </c>
      <c r="L5" s="31"/>
      <c r="M5" s="31"/>
      <c r="N5" s="33"/>
    </row>
    <row r="6" spans="1:14" ht="13.15" thickBot="1">
      <c r="A6" s="34" t="s">
        <v>9</v>
      </c>
      <c r="B6" s="34" t="s">
        <v>10</v>
      </c>
      <c r="C6" s="35" t="s">
        <v>11</v>
      </c>
      <c r="D6" s="36" t="s">
        <v>12</v>
      </c>
      <c r="E6" s="35" t="s">
        <v>13</v>
      </c>
      <c r="F6" s="35" t="s">
        <v>14</v>
      </c>
      <c r="G6" s="35" t="s">
        <v>15</v>
      </c>
      <c r="H6" s="35" t="s">
        <v>16</v>
      </c>
      <c r="I6" s="35" t="s">
        <v>16</v>
      </c>
      <c r="J6" s="35" t="s">
        <v>16</v>
      </c>
      <c r="K6" s="35" t="s">
        <v>16</v>
      </c>
      <c r="L6" s="33"/>
      <c r="M6" s="33"/>
      <c r="N6" s="33"/>
    </row>
    <row r="7" spans="1:14">
      <c r="A7" s="37" t="s">
        <v>17</v>
      </c>
      <c r="B7" s="37">
        <v>3</v>
      </c>
      <c r="C7" s="37" t="s">
        <v>18</v>
      </c>
      <c r="D7" s="38" t="s">
        <v>58</v>
      </c>
      <c r="E7" s="37">
        <v>340</v>
      </c>
      <c r="F7" s="37">
        <v>6</v>
      </c>
      <c r="G7" s="37" t="s">
        <v>20</v>
      </c>
      <c r="H7" s="39">
        <f>'January and March 1, 2009'!H7*1.025</f>
        <v>23.55</v>
      </c>
      <c r="I7" s="39">
        <f>'January and March 1, 2009'!I7*1.025</f>
        <v>24.79</v>
      </c>
      <c r="J7" s="39">
        <f>'January and March 1, 2009'!J7*1.025</f>
        <v>26.1</v>
      </c>
      <c r="K7" s="39">
        <f>'January and March 1, 2009'!K7*1.025</f>
        <v>28.98</v>
      </c>
    </row>
    <row r="8" spans="1:14">
      <c r="A8" s="37" t="s">
        <v>17</v>
      </c>
      <c r="B8" s="37">
        <v>3</v>
      </c>
      <c r="C8" s="37" t="s">
        <v>23</v>
      </c>
      <c r="D8" s="38" t="s">
        <v>55</v>
      </c>
      <c r="E8" s="37">
        <v>333</v>
      </c>
      <c r="F8" s="37">
        <v>7</v>
      </c>
      <c r="G8" s="37" t="s">
        <v>20</v>
      </c>
      <c r="H8" s="39">
        <f>'January and March 1, 2009'!H8*1.025</f>
        <v>27.44</v>
      </c>
      <c r="I8" s="39">
        <f>'January and March 1, 2009'!I8*1.025</f>
        <v>28.89</v>
      </c>
      <c r="J8" s="39">
        <f>'January and March 1, 2009'!J8*1.025</f>
        <v>30.4</v>
      </c>
      <c r="K8" s="39">
        <f>'January and March 1, 2009'!K8*1.025</f>
        <v>34.58</v>
      </c>
    </row>
    <row r="9" spans="1:14" ht="13.15">
      <c r="A9" s="37"/>
      <c r="B9" s="37"/>
      <c r="C9" s="37"/>
      <c r="D9" s="40"/>
      <c r="E9" s="37"/>
      <c r="F9" s="37"/>
      <c r="G9" s="37"/>
      <c r="H9" s="39"/>
      <c r="I9" s="39"/>
      <c r="J9" s="39"/>
      <c r="K9" s="39"/>
    </row>
    <row r="10" spans="1:14" ht="13.15">
      <c r="A10" s="41" t="s">
        <v>61</v>
      </c>
      <c r="B10" s="37"/>
      <c r="C10" s="37"/>
      <c r="D10" s="40"/>
      <c r="E10" s="37"/>
      <c r="F10" s="37"/>
      <c r="G10" s="37"/>
      <c r="H10" s="39"/>
      <c r="I10" s="39"/>
      <c r="J10" s="39"/>
      <c r="K10" s="39"/>
    </row>
    <row r="11" spans="1:14">
      <c r="A11" s="38" t="s">
        <v>31</v>
      </c>
      <c r="B11" s="46"/>
      <c r="C11" s="46"/>
      <c r="D11" s="46"/>
      <c r="E11" s="46"/>
      <c r="F11" s="46"/>
      <c r="G11" s="46"/>
      <c r="H11" s="46"/>
      <c r="I11" s="46"/>
    </row>
    <row r="12" spans="1:14">
      <c r="A12" s="38" t="s">
        <v>32</v>
      </c>
      <c r="B12" s="46"/>
      <c r="C12" s="46"/>
      <c r="D12" s="46"/>
      <c r="E12" s="46"/>
      <c r="F12" s="46"/>
      <c r="G12" s="46"/>
      <c r="H12" s="46"/>
      <c r="I12" s="46"/>
    </row>
    <row r="13" spans="1:14">
      <c r="A13" s="42">
        <f>'January and March 1, 2009'!A13*1.025</f>
        <v>0.26300000000000001</v>
      </c>
      <c r="B13" s="38" t="s">
        <v>33</v>
      </c>
    </row>
    <row r="14" spans="1:14">
      <c r="A14" s="42">
        <f>'January and March 1, 2009'!A14*1.025</f>
        <v>0.34</v>
      </c>
      <c r="B14" s="38" t="s">
        <v>34</v>
      </c>
    </row>
    <row r="15" spans="1:14">
      <c r="A15" s="42">
        <f>'January and March 1, 2009'!A15*1.025</f>
        <v>0.41599999999999998</v>
      </c>
      <c r="B15" s="38" t="s">
        <v>35</v>
      </c>
    </row>
    <row r="16" spans="1:14">
      <c r="A16" s="42">
        <f>'January and March 1, 2009'!A16*1.025</f>
        <v>0.49199999999999999</v>
      </c>
      <c r="B16" s="38" t="s">
        <v>36</v>
      </c>
    </row>
    <row r="17" spans="1:13">
      <c r="A17" s="45"/>
      <c r="B17" s="44"/>
      <c r="C17" s="28"/>
      <c r="D17" s="28"/>
      <c r="E17" s="28"/>
      <c r="F17" s="28"/>
      <c r="G17" s="28"/>
      <c r="H17" s="28"/>
      <c r="I17" s="28"/>
      <c r="J17" s="28"/>
      <c r="K17" s="28"/>
      <c r="L17" s="28"/>
    </row>
    <row r="18" spans="1:13">
      <c r="A18" s="28"/>
      <c r="B18" s="28"/>
      <c r="C18" s="28"/>
      <c r="D18" s="28"/>
      <c r="E18" s="28"/>
      <c r="F18" s="28"/>
      <c r="G18" s="28"/>
      <c r="H18" s="28"/>
      <c r="I18" s="28"/>
      <c r="J18" s="28"/>
      <c r="K18" s="28"/>
      <c r="L18" s="28"/>
      <c r="M18" s="28"/>
    </row>
    <row r="19" spans="1:13">
      <c r="A19" s="41" t="s">
        <v>67</v>
      </c>
      <c r="B19" s="28"/>
      <c r="C19" s="28"/>
      <c r="D19" s="28"/>
      <c r="E19" s="28"/>
      <c r="F19" s="28"/>
      <c r="G19" s="28"/>
      <c r="H19" s="28"/>
      <c r="I19" s="28"/>
      <c r="J19" s="28"/>
      <c r="K19" s="28"/>
      <c r="L19" s="28"/>
      <c r="M19" s="28"/>
    </row>
    <row r="20" spans="1:13">
      <c r="A20" s="28"/>
      <c r="B20" s="28"/>
      <c r="C20" s="28"/>
      <c r="D20" s="28"/>
      <c r="E20" s="28"/>
      <c r="F20" s="28"/>
      <c r="G20" s="28"/>
      <c r="H20" s="28"/>
      <c r="I20" s="28"/>
      <c r="J20" s="28"/>
      <c r="K20" s="28"/>
      <c r="L20" s="28"/>
      <c r="M20" s="28"/>
    </row>
    <row r="21" spans="1:13">
      <c r="A21" s="28"/>
      <c r="B21" s="28"/>
      <c r="C21" s="28"/>
      <c r="D21" s="28"/>
      <c r="E21" s="28"/>
      <c r="F21" s="28"/>
      <c r="G21" s="28"/>
      <c r="H21" s="28"/>
      <c r="I21" s="28"/>
      <c r="J21" s="28"/>
      <c r="K21" s="28"/>
      <c r="L21" s="28"/>
      <c r="M21" s="28"/>
    </row>
    <row r="22" spans="1:13">
      <c r="A22" s="28"/>
      <c r="B22" s="28"/>
      <c r="C22" s="28"/>
      <c r="D22" s="28"/>
      <c r="E22" s="28"/>
      <c r="F22" s="28"/>
      <c r="G22" s="28"/>
      <c r="H22" s="28"/>
      <c r="I22" s="28"/>
      <c r="J22" s="28"/>
      <c r="K22" s="28"/>
      <c r="L22" s="28"/>
      <c r="M22" s="28"/>
    </row>
    <row r="23" spans="1:13">
      <c r="A23" s="28"/>
      <c r="B23" s="28"/>
      <c r="C23" s="28"/>
      <c r="D23" s="28"/>
      <c r="E23" s="28"/>
      <c r="F23" s="28"/>
      <c r="G23" s="28"/>
      <c r="H23" s="28"/>
      <c r="I23" s="28"/>
      <c r="J23" s="28"/>
      <c r="K23" s="28"/>
      <c r="L23" s="28"/>
      <c r="M23" s="28"/>
    </row>
    <row r="24" spans="1:13">
      <c r="A24" s="28"/>
      <c r="B24" s="28"/>
      <c r="C24" s="28"/>
      <c r="D24" s="28"/>
      <c r="E24" s="28"/>
      <c r="F24" s="28"/>
      <c r="G24" s="28"/>
      <c r="H24" s="28"/>
      <c r="I24" s="28"/>
      <c r="J24" s="28"/>
      <c r="K24" s="28"/>
      <c r="L24" s="28"/>
      <c r="M24" s="28"/>
    </row>
    <row r="25" spans="1:13">
      <c r="A25" s="28"/>
      <c r="B25" s="28"/>
      <c r="C25" s="28"/>
      <c r="D25" s="28"/>
      <c r="E25" s="28"/>
      <c r="F25" s="28"/>
      <c r="G25" s="28"/>
      <c r="H25" s="28"/>
      <c r="I25" s="28"/>
      <c r="J25" s="28"/>
      <c r="K25" s="28"/>
      <c r="L25" s="28"/>
      <c r="M25" s="28"/>
    </row>
    <row r="26" spans="1:13">
      <c r="A26" s="28"/>
      <c r="B26" s="28"/>
      <c r="C26" s="28"/>
      <c r="D26" s="28"/>
      <c r="E26" s="28"/>
      <c r="F26" s="28"/>
      <c r="G26" s="28"/>
      <c r="H26" s="28"/>
      <c r="I26" s="28"/>
      <c r="J26" s="28"/>
      <c r="K26" s="28"/>
      <c r="L26" s="28"/>
      <c r="M26" s="28"/>
    </row>
    <row r="27" spans="1:13">
      <c r="A27" s="28"/>
      <c r="B27" s="28"/>
      <c r="C27" s="28"/>
      <c r="D27" s="28"/>
      <c r="E27" s="28"/>
      <c r="F27" s="28"/>
      <c r="G27" s="28"/>
      <c r="H27" s="28"/>
      <c r="I27" s="28"/>
      <c r="J27" s="28"/>
      <c r="K27" s="28"/>
      <c r="L27" s="28"/>
      <c r="M27" s="28"/>
    </row>
    <row r="28" spans="1:13">
      <c r="A28" s="28"/>
      <c r="B28" s="28"/>
      <c r="C28" s="28"/>
      <c r="D28" s="28"/>
      <c r="E28" s="28"/>
      <c r="F28" s="28"/>
      <c r="G28" s="28"/>
      <c r="H28" s="28"/>
      <c r="I28" s="28"/>
      <c r="J28" s="28"/>
      <c r="K28" s="28"/>
      <c r="L28" s="28"/>
      <c r="M28" s="28"/>
    </row>
    <row r="29" spans="1:13">
      <c r="A29" s="28"/>
      <c r="B29" s="28"/>
      <c r="C29" s="28"/>
      <c r="D29" s="28"/>
      <c r="E29" s="28"/>
      <c r="F29" s="28"/>
      <c r="G29" s="28"/>
      <c r="H29" s="28"/>
      <c r="I29" s="28"/>
      <c r="J29" s="28"/>
      <c r="K29" s="28"/>
      <c r="L29" s="28"/>
      <c r="M29" s="28"/>
    </row>
    <row r="30" spans="1:13">
      <c r="A30" s="28"/>
      <c r="B30" s="28"/>
      <c r="C30" s="28"/>
      <c r="D30" s="28"/>
      <c r="E30" s="28"/>
      <c r="F30" s="28"/>
      <c r="G30" s="28"/>
      <c r="H30" s="28"/>
      <c r="I30" s="28"/>
      <c r="J30" s="28"/>
      <c r="K30" s="28"/>
      <c r="L30" s="28"/>
      <c r="M30" s="28"/>
    </row>
    <row r="31" spans="1:13">
      <c r="A31" s="44"/>
      <c r="B31" s="44"/>
      <c r="C31" s="44"/>
      <c r="D31" s="44"/>
      <c r="E31" s="44"/>
      <c r="F31" s="44"/>
      <c r="G31" s="44"/>
      <c r="H31" s="44"/>
      <c r="I31" s="44"/>
      <c r="J31" s="44"/>
      <c r="K31" s="28"/>
      <c r="L31" s="28"/>
      <c r="M31" s="28"/>
    </row>
    <row r="32" spans="1:13">
      <c r="A32" s="44"/>
      <c r="B32" s="44"/>
      <c r="C32" s="44"/>
      <c r="D32" s="44"/>
      <c r="E32" s="44"/>
      <c r="F32" s="44"/>
      <c r="G32" s="44"/>
      <c r="H32" s="44"/>
      <c r="I32" s="44"/>
      <c r="J32" s="44"/>
      <c r="K32" s="28"/>
      <c r="L32" s="28"/>
      <c r="M32" s="28"/>
    </row>
    <row r="33" spans="1:13">
      <c r="A33" s="44"/>
      <c r="B33" s="44"/>
      <c r="C33" s="44"/>
      <c r="D33" s="44"/>
      <c r="E33" s="44"/>
      <c r="F33" s="44"/>
      <c r="G33" s="44"/>
      <c r="H33" s="44"/>
      <c r="I33" s="44"/>
      <c r="J33" s="44"/>
      <c r="K33" s="28"/>
      <c r="L33" s="28"/>
      <c r="M33" s="28"/>
    </row>
    <row r="34" spans="1:13">
      <c r="A34" s="28"/>
      <c r="B34" s="28"/>
      <c r="C34" s="28"/>
      <c r="D34" s="28"/>
      <c r="E34" s="28"/>
      <c r="F34" s="28"/>
      <c r="G34" s="28"/>
      <c r="H34" s="28"/>
      <c r="I34" s="28"/>
      <c r="J34" s="28"/>
      <c r="K34" s="28"/>
      <c r="L34" s="28"/>
      <c r="M34" s="28"/>
    </row>
    <row r="35" spans="1:13">
      <c r="A35" s="41" t="s">
        <v>63</v>
      </c>
      <c r="B35" s="28"/>
      <c r="C35" s="28"/>
      <c r="D35" s="28"/>
      <c r="E35" s="28"/>
      <c r="F35" s="28"/>
      <c r="G35" s="28"/>
      <c r="H35" s="28"/>
      <c r="I35" s="28"/>
      <c r="J35" s="28"/>
      <c r="K35" s="28"/>
      <c r="L35" s="28"/>
      <c r="M35" s="28"/>
    </row>
    <row r="36" spans="1:13">
      <c r="A36" s="38" t="s">
        <v>64</v>
      </c>
      <c r="B36" s="38"/>
      <c r="C36" s="38"/>
      <c r="D36" s="38"/>
      <c r="E36" s="38"/>
      <c r="F36" s="38"/>
      <c r="G36" s="38"/>
      <c r="H36" s="38"/>
      <c r="I36" s="38"/>
      <c r="J36" s="38"/>
    </row>
    <row r="37" spans="1:13">
      <c r="A37" s="38"/>
      <c r="B37" s="38"/>
      <c r="C37" s="38"/>
      <c r="D37" s="38"/>
      <c r="E37" s="38"/>
      <c r="F37" s="38"/>
      <c r="G37" s="38"/>
      <c r="H37" s="38"/>
      <c r="I37" s="38"/>
      <c r="J37" s="38"/>
    </row>
    <row r="38" spans="1:13">
      <c r="A38" s="38"/>
      <c r="B38" s="38"/>
      <c r="C38" s="38"/>
      <c r="D38" s="38"/>
      <c r="E38" s="38"/>
      <c r="F38" s="38"/>
      <c r="G38" s="38"/>
      <c r="H38" s="38"/>
      <c r="I38" s="38"/>
      <c r="J38" s="38"/>
    </row>
    <row r="39" spans="1:13">
      <c r="A39" s="38"/>
      <c r="B39" s="38"/>
      <c r="C39" s="38"/>
      <c r="D39" s="38"/>
      <c r="E39" s="38"/>
      <c r="F39" s="38"/>
      <c r="G39" s="38"/>
      <c r="H39" s="38"/>
      <c r="I39" s="38"/>
      <c r="J39" s="38"/>
    </row>
  </sheetData>
  <phoneticPr fontId="0" type="noConversion"/>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5123" r:id="rId4">
          <objectPr defaultSize="0" autoPict="0" r:id="rId5">
            <anchor moveWithCells="1">
              <from>
                <xdr:col>0</xdr:col>
                <xdr:colOff>0</xdr:colOff>
                <xdr:row>19</xdr:row>
                <xdr:rowOff>0</xdr:rowOff>
              </from>
              <to>
                <xdr:col>10</xdr:col>
                <xdr:colOff>457200</xdr:colOff>
                <xdr:row>33</xdr:row>
                <xdr:rowOff>47625</xdr:rowOff>
              </to>
            </anchor>
          </objectPr>
        </oleObject>
      </mc:Choice>
      <mc:Fallback>
        <oleObject progId="Word.Document.8" shapeId="512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8"/>
  <sheetViews>
    <sheetView workbookViewId="0">
      <selection activeCell="D56" sqref="D56"/>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68</v>
      </c>
      <c r="B2" s="48"/>
      <c r="C2" s="48"/>
      <c r="D2" s="48"/>
      <c r="E2" s="49"/>
      <c r="F2" s="49"/>
      <c r="G2" s="50"/>
      <c r="H2" s="48"/>
      <c r="I2" s="48"/>
      <c r="J2" s="30"/>
      <c r="K2" s="30"/>
    </row>
    <row r="3" spans="1:14">
      <c r="A3" s="29"/>
      <c r="B3" s="30" t="s">
        <v>69</v>
      </c>
      <c r="C3" s="30"/>
      <c r="D3" s="30"/>
      <c r="E3" s="31"/>
      <c r="F3" s="31"/>
      <c r="G3" s="32"/>
      <c r="H3" s="30"/>
      <c r="I3" s="30"/>
      <c r="J3" s="30"/>
      <c r="K3" s="30"/>
    </row>
    <row r="4" spans="1:14">
      <c r="A4" s="30"/>
      <c r="B4" s="30"/>
      <c r="C4" s="30"/>
      <c r="D4" s="30"/>
      <c r="E4" s="31"/>
      <c r="F4" s="31"/>
      <c r="G4" s="32"/>
      <c r="H4" s="31" t="s">
        <v>5</v>
      </c>
      <c r="I4" s="31" t="s">
        <v>6</v>
      </c>
      <c r="J4" s="31" t="s">
        <v>7</v>
      </c>
      <c r="K4" s="31" t="s">
        <v>8</v>
      </c>
      <c r="L4" s="31"/>
      <c r="M4" s="31"/>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340</v>
      </c>
      <c r="F6" s="37">
        <v>6</v>
      </c>
      <c r="G6" s="37" t="s">
        <v>20</v>
      </c>
      <c r="H6" s="39">
        <v>23.55</v>
      </c>
      <c r="I6" s="39">
        <v>24.79</v>
      </c>
      <c r="J6" s="39">
        <v>26.1</v>
      </c>
      <c r="K6" s="39">
        <v>28.98</v>
      </c>
    </row>
    <row r="7" spans="1:14">
      <c r="A7" s="37" t="s">
        <v>17</v>
      </c>
      <c r="B7" s="37">
        <v>3</v>
      </c>
      <c r="C7" s="37" t="s">
        <v>23</v>
      </c>
      <c r="D7" s="38" t="s">
        <v>55</v>
      </c>
      <c r="E7" s="37">
        <v>333</v>
      </c>
      <c r="F7" s="37">
        <v>7</v>
      </c>
      <c r="G7" s="37" t="s">
        <v>20</v>
      </c>
      <c r="H7" s="39">
        <v>27.44</v>
      </c>
      <c r="I7" s="39">
        <v>28.89</v>
      </c>
      <c r="J7" s="39">
        <v>30.41</v>
      </c>
      <c r="K7" s="39">
        <v>34.58</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42">
        <f>'January and March 1, 2009'!A13*1.025</f>
        <v>0.26300000000000001</v>
      </c>
      <c r="B12" s="38" t="s">
        <v>33</v>
      </c>
    </row>
    <row r="13" spans="1:14">
      <c r="A13" s="42">
        <f>'January and March 1, 2009'!A14*1.025</f>
        <v>0.34</v>
      </c>
      <c r="B13" s="38" t="s">
        <v>34</v>
      </c>
    </row>
    <row r="14" spans="1:14">
      <c r="A14" s="42">
        <f>'January and March 1, 2009'!A15*1.025</f>
        <v>0.41599999999999998</v>
      </c>
      <c r="B14" s="38" t="s">
        <v>35</v>
      </c>
    </row>
    <row r="15" spans="1:14">
      <c r="A15" s="42">
        <f>'January and March 1, 2009'!A16*1.025</f>
        <v>0.49199999999999999</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64</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row r="38" spans="1:13" s="28" customFormat="1">
      <c r="A38" s="38"/>
      <c r="B38" s="38"/>
      <c r="C38" s="38"/>
      <c r="D38" s="38"/>
      <c r="E38" s="38"/>
      <c r="F38" s="38"/>
      <c r="G38" s="38"/>
      <c r="H38" s="38"/>
      <c r="I38" s="38"/>
      <c r="J38" s="38"/>
      <c r="K38" s="27"/>
      <c r="L38" s="27"/>
      <c r="M38"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6145"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6145"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9"/>
  <sheetViews>
    <sheetView topLeftCell="A16" workbookViewId="0">
      <selection activeCell="J48" sqref="J48:K49"/>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70</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c r="M4" s="31"/>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340</v>
      </c>
      <c r="F6" s="37">
        <v>6</v>
      </c>
      <c r="G6" s="37" t="s">
        <v>20</v>
      </c>
      <c r="H6" s="39">
        <v>23.55</v>
      </c>
      <c r="I6" s="39">
        <v>24.79</v>
      </c>
      <c r="J6" s="39">
        <v>26.1</v>
      </c>
      <c r="K6" s="39">
        <v>28.98</v>
      </c>
    </row>
    <row r="7" spans="1:14">
      <c r="A7" s="37" t="s">
        <v>17</v>
      </c>
      <c r="B7" s="37">
        <v>3</v>
      </c>
      <c r="C7" s="37" t="s">
        <v>23</v>
      </c>
      <c r="D7" s="38" t="s">
        <v>55</v>
      </c>
      <c r="E7" s="37">
        <v>333</v>
      </c>
      <c r="F7" s="37">
        <v>7</v>
      </c>
      <c r="G7" s="37" t="s">
        <v>20</v>
      </c>
      <c r="H7" s="39">
        <v>27.44</v>
      </c>
      <c r="I7" s="39">
        <v>28.89</v>
      </c>
      <c r="J7" s="39">
        <v>30.41</v>
      </c>
      <c r="K7" s="39">
        <v>34.58</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42">
        <f>'January and March 1, 2009'!A13*1.025</f>
        <v>0.26300000000000001</v>
      </c>
      <c r="B12" s="38" t="s">
        <v>33</v>
      </c>
    </row>
    <row r="13" spans="1:14">
      <c r="A13" s="42">
        <f>'January and March 1, 2009'!A14*1.025</f>
        <v>0.34</v>
      </c>
      <c r="B13" s="38" t="s">
        <v>34</v>
      </c>
    </row>
    <row r="14" spans="1:14">
      <c r="A14" s="42">
        <f>'January and March 1, 2009'!A15*1.025</f>
        <v>0.41599999999999998</v>
      </c>
      <c r="B14" s="38" t="s">
        <v>35</v>
      </c>
    </row>
    <row r="15" spans="1:14">
      <c r="A15" s="42">
        <f>'January and March 1, 2009'!A16*1.025</f>
        <v>0.49199999999999999</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64</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row r="38" spans="1:13" s="28" customFormat="1">
      <c r="A38" s="38"/>
      <c r="B38" s="38"/>
      <c r="C38" s="38"/>
      <c r="D38" s="38"/>
      <c r="E38" s="38"/>
      <c r="F38" s="38"/>
      <c r="G38" s="38"/>
      <c r="H38" s="38"/>
      <c r="I38" s="38"/>
      <c r="J38" s="38"/>
      <c r="K38" s="27"/>
      <c r="L38" s="27"/>
      <c r="M38" s="27"/>
    </row>
    <row r="39" spans="1:13" s="28" customFormat="1">
      <c r="A39" s="38"/>
      <c r="B39" s="38"/>
      <c r="C39" s="38"/>
      <c r="D39" s="38"/>
      <c r="E39" s="38"/>
      <c r="F39" s="38"/>
      <c r="G39" s="38"/>
      <c r="H39" s="38"/>
      <c r="I39" s="38"/>
      <c r="J39" s="38"/>
      <c r="K39" s="27"/>
      <c r="L39" s="27"/>
      <c r="M39"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7169"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7169"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6"/>
  <sheetViews>
    <sheetView workbookViewId="0">
      <selection activeCell="H6" sqref="H6"/>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72</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c r="M4" s="31"/>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340</v>
      </c>
      <c r="F6" s="37">
        <v>6</v>
      </c>
      <c r="G6" s="37" t="s">
        <v>20</v>
      </c>
      <c r="H6" s="39">
        <f>'January 1, 2012'!H6*1.025</f>
        <v>24.14</v>
      </c>
      <c r="I6" s="39">
        <f>'January 1, 2012'!I6*1.025</f>
        <v>25.41</v>
      </c>
      <c r="J6" s="39">
        <f>'January 1, 2012'!J6*1.025</f>
        <v>26.75</v>
      </c>
      <c r="K6" s="39">
        <f>'January 1, 2012'!K6*1.025</f>
        <v>29.7</v>
      </c>
    </row>
    <row r="7" spans="1:14">
      <c r="A7" s="37" t="s">
        <v>17</v>
      </c>
      <c r="B7" s="37">
        <v>3</v>
      </c>
      <c r="C7" s="37" t="s">
        <v>23</v>
      </c>
      <c r="D7" s="38" t="s">
        <v>55</v>
      </c>
      <c r="E7" s="37">
        <v>333</v>
      </c>
      <c r="F7" s="37">
        <v>7</v>
      </c>
      <c r="G7" s="37" t="s">
        <v>20</v>
      </c>
      <c r="H7" s="39">
        <f>'January 1, 2012'!H7*1.025</f>
        <v>28.13</v>
      </c>
      <c r="I7" s="39">
        <f>'January 1, 2012'!I7*1.025</f>
        <v>29.61</v>
      </c>
      <c r="J7" s="39">
        <f>'January 1, 2012'!J7*1.025</f>
        <v>31.17</v>
      </c>
      <c r="K7" s="39">
        <f>'January 1, 2012'!K7*1.025</f>
        <v>35.44</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42">
        <v>0.26400000000000001</v>
      </c>
      <c r="B12" s="38" t="s">
        <v>33</v>
      </c>
    </row>
    <row r="13" spans="1:14">
      <c r="A13" s="42">
        <v>0.34100000000000003</v>
      </c>
      <c r="B13" s="38" t="s">
        <v>34</v>
      </c>
    </row>
    <row r="14" spans="1:14">
      <c r="A14" s="42">
        <v>0.5</v>
      </c>
      <c r="B14" s="38" t="s">
        <v>35</v>
      </c>
    </row>
    <row r="15" spans="1:14">
      <c r="A15" s="42">
        <v>0.75</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73</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row r="38" spans="1:13" s="28" customFormat="1">
      <c r="A38" s="46" t="s">
        <v>74</v>
      </c>
      <c r="B38" s="27"/>
      <c r="C38" s="27"/>
      <c r="D38" s="27"/>
      <c r="E38" s="27"/>
      <c r="F38" s="27"/>
      <c r="G38" s="27"/>
      <c r="H38" s="27"/>
      <c r="I38" s="27"/>
      <c r="J38" s="27"/>
      <c r="K38" s="27"/>
      <c r="L38" s="27"/>
      <c r="M38" s="27"/>
    </row>
    <row r="39" spans="1:13" s="28" customFormat="1">
      <c r="A39" s="27"/>
      <c r="B39" s="46" t="s">
        <v>75</v>
      </c>
      <c r="C39" s="27"/>
      <c r="D39" s="27"/>
      <c r="E39" s="27"/>
      <c r="F39" s="27"/>
      <c r="G39" s="27"/>
      <c r="H39" s="27"/>
      <c r="I39" s="27"/>
      <c r="J39" s="27"/>
      <c r="K39" s="27"/>
      <c r="L39" s="27"/>
      <c r="M39" s="27"/>
    </row>
    <row r="52" spans="1:14" s="57" customFormat="1" ht="13.15">
      <c r="A52" s="57" t="s">
        <v>76</v>
      </c>
      <c r="N52" s="58"/>
    </row>
    <row r="53" spans="1:14" ht="13.15" thickBot="1">
      <c r="A53" s="27" t="s">
        <v>77</v>
      </c>
    </row>
    <row r="54" spans="1:14">
      <c r="A54" s="59" t="s">
        <v>78</v>
      </c>
      <c r="B54" s="60"/>
      <c r="C54" s="60"/>
      <c r="D54" s="60"/>
      <c r="E54" s="60"/>
      <c r="F54" s="60"/>
      <c r="G54" s="60"/>
      <c r="H54" s="60"/>
      <c r="I54" s="60"/>
      <c r="J54" s="66"/>
      <c r="K54" s="60"/>
      <c r="L54" s="60"/>
      <c r="M54" s="60"/>
      <c r="N54" s="67"/>
    </row>
    <row r="55" spans="1:14">
      <c r="A55" s="61" t="s">
        <v>9</v>
      </c>
      <c r="B55" s="56" t="s">
        <v>10</v>
      </c>
      <c r="C55" s="56" t="s">
        <v>11</v>
      </c>
      <c r="D55" s="56" t="s">
        <v>12</v>
      </c>
      <c r="E55" s="56" t="s">
        <v>13</v>
      </c>
      <c r="F55" s="56" t="s">
        <v>14</v>
      </c>
      <c r="G55" s="56" t="s">
        <v>15</v>
      </c>
      <c r="H55" s="62" t="s">
        <v>79</v>
      </c>
      <c r="I55" s="56"/>
      <c r="J55" s="56"/>
      <c r="K55" s="56"/>
      <c r="L55" s="56"/>
      <c r="M55" s="56"/>
      <c r="N55" s="68"/>
    </row>
    <row r="56" spans="1:14" s="55" customFormat="1" ht="13.15" thickBot="1">
      <c r="A56" s="63" t="s">
        <v>17</v>
      </c>
      <c r="B56" s="64">
        <v>2</v>
      </c>
      <c r="C56" s="64" t="s">
        <v>80</v>
      </c>
      <c r="D56" s="64" t="s">
        <v>81</v>
      </c>
      <c r="E56" s="64">
        <v>305</v>
      </c>
      <c r="F56" s="64">
        <v>6</v>
      </c>
      <c r="G56" s="64"/>
      <c r="H56" s="64">
        <v>38.820012132525001</v>
      </c>
      <c r="I56" s="64"/>
      <c r="J56" s="64"/>
      <c r="K56" s="64"/>
      <c r="L56" s="64"/>
      <c r="M56" s="64"/>
      <c r="N56" s="65"/>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8193"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819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7"/>
  <sheetViews>
    <sheetView workbookViewId="0">
      <selection activeCell="A2" sqref="A2"/>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82</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c r="M4" s="31"/>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340</v>
      </c>
      <c r="F6" s="37">
        <v>6</v>
      </c>
      <c r="G6" s="37" t="s">
        <v>20</v>
      </c>
      <c r="H6" s="39">
        <f>'January 1, 2013'!H6*1.025</f>
        <v>24.74</v>
      </c>
      <c r="I6" s="39">
        <f>'January 1, 2013'!I6*1.025</f>
        <v>26.05</v>
      </c>
      <c r="J6" s="39">
        <f>'January 1, 2013'!J6*1.025</f>
        <v>27.42</v>
      </c>
      <c r="K6" s="39">
        <f>'January 1, 2013'!K6*1.025</f>
        <v>30.44</v>
      </c>
    </row>
    <row r="7" spans="1:14">
      <c r="A7" s="37" t="s">
        <v>17</v>
      </c>
      <c r="B7" s="37">
        <v>3</v>
      </c>
      <c r="C7" s="37" t="s">
        <v>23</v>
      </c>
      <c r="D7" s="38" t="s">
        <v>55</v>
      </c>
      <c r="E7" s="37">
        <v>333</v>
      </c>
      <c r="F7" s="37">
        <v>7</v>
      </c>
      <c r="G7" s="37" t="s">
        <v>20</v>
      </c>
      <c r="H7" s="39">
        <f>'January 1, 2013'!H7*1.025</f>
        <v>28.83</v>
      </c>
      <c r="I7" s="39">
        <f>'January 1, 2013'!I7*1.025</f>
        <v>30.35</v>
      </c>
      <c r="J7" s="39">
        <f>'January 1, 2013'!J7*1.025</f>
        <v>31.95</v>
      </c>
      <c r="K7" s="39">
        <f>'January 1, 2013'!K7*1.025</f>
        <v>36.33</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42">
        <f>'January 1, 2013'!A12*1.025</f>
        <v>0.27100000000000002</v>
      </c>
      <c r="B12" s="38" t="s">
        <v>33</v>
      </c>
    </row>
    <row r="13" spans="1:14">
      <c r="A13" s="42">
        <f>'January 1, 2013'!A13*1.025</f>
        <v>0.35</v>
      </c>
      <c r="B13" s="38" t="s">
        <v>34</v>
      </c>
    </row>
    <row r="14" spans="1:14">
      <c r="A14" s="42">
        <f>'January 1, 2013'!A14*1.025</f>
        <v>0.51300000000000001</v>
      </c>
      <c r="B14" s="38" t="s">
        <v>35</v>
      </c>
    </row>
    <row r="15" spans="1:14">
      <c r="A15" s="42">
        <f>'January 1, 2013'!A15*1.025</f>
        <v>0.76900000000000002</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73</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9217"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9217"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7"/>
  <sheetViews>
    <sheetView workbookViewId="0">
      <selection activeCell="L28" sqref="L28"/>
    </sheetView>
  </sheetViews>
  <sheetFormatPr defaultColWidth="9.1328125" defaultRowHeight="12.75"/>
  <cols>
    <col min="1" max="1" width="7.3984375" style="27" customWidth="1"/>
    <col min="2" max="2" width="4.265625" style="27" customWidth="1"/>
    <col min="3" max="3" width="7.3984375" style="27" customWidth="1"/>
    <col min="4" max="4" width="23.73046875" style="27" customWidth="1"/>
    <col min="5" max="5" width="4.3984375" style="27" bestFit="1" customWidth="1"/>
    <col min="6" max="6" width="2.59765625" style="27" bestFit="1" customWidth="1"/>
    <col min="7" max="7" width="2.3984375" style="27" bestFit="1" customWidth="1"/>
    <col min="8" max="12" width="7.73046875" style="27" customWidth="1"/>
    <col min="13" max="13" width="9.86328125" style="27" customWidth="1"/>
    <col min="14" max="14" width="7.73046875" style="28" customWidth="1"/>
    <col min="15" max="16384" width="9.1328125" style="27"/>
  </cols>
  <sheetData>
    <row r="1" spans="1:14">
      <c r="A1" s="29" t="s">
        <v>2</v>
      </c>
      <c r="B1" s="30"/>
      <c r="C1" s="30"/>
      <c r="D1" s="30"/>
      <c r="E1" s="31"/>
      <c r="F1" s="31"/>
      <c r="G1" s="32"/>
      <c r="H1" s="30"/>
      <c r="I1" s="30"/>
      <c r="J1" s="30"/>
      <c r="K1" s="30"/>
    </row>
    <row r="2" spans="1:14">
      <c r="A2" s="47" t="s">
        <v>83</v>
      </c>
      <c r="B2" s="48"/>
      <c r="C2" s="48"/>
      <c r="D2" s="48"/>
      <c r="E2" s="49"/>
      <c r="F2" s="49"/>
      <c r="G2" s="50"/>
      <c r="H2" s="48"/>
      <c r="I2" s="48"/>
      <c r="J2" s="30"/>
      <c r="K2" s="30"/>
    </row>
    <row r="3" spans="1:14">
      <c r="A3" s="29"/>
      <c r="B3" s="30" t="s">
        <v>71</v>
      </c>
      <c r="C3" s="30"/>
      <c r="D3" s="30"/>
      <c r="E3" s="31"/>
      <c r="F3" s="31"/>
      <c r="G3" s="32"/>
      <c r="H3" s="30"/>
      <c r="I3" s="30"/>
      <c r="J3" s="30"/>
      <c r="K3" s="30"/>
    </row>
    <row r="4" spans="1:14">
      <c r="A4" s="30"/>
      <c r="B4" s="30"/>
      <c r="C4" s="30"/>
      <c r="D4" s="30"/>
      <c r="E4" s="31"/>
      <c r="F4" s="31"/>
      <c r="G4" s="32"/>
      <c r="H4" s="31" t="s">
        <v>5</v>
      </c>
      <c r="I4" s="31" t="s">
        <v>6</v>
      </c>
      <c r="J4" s="31" t="s">
        <v>7</v>
      </c>
      <c r="K4" s="31" t="s">
        <v>8</v>
      </c>
      <c r="L4" s="31"/>
      <c r="M4" s="31"/>
      <c r="N4" s="33"/>
    </row>
    <row r="5" spans="1:14" ht="13.15" thickBot="1">
      <c r="A5" s="34" t="s">
        <v>9</v>
      </c>
      <c r="B5" s="34" t="s">
        <v>10</v>
      </c>
      <c r="C5" s="35" t="s">
        <v>11</v>
      </c>
      <c r="D5" s="36" t="s">
        <v>12</v>
      </c>
      <c r="E5" s="35" t="s">
        <v>13</v>
      </c>
      <c r="F5" s="35" t="s">
        <v>14</v>
      </c>
      <c r="G5" s="35" t="s">
        <v>15</v>
      </c>
      <c r="H5" s="35" t="s">
        <v>16</v>
      </c>
      <c r="I5" s="35" t="s">
        <v>16</v>
      </c>
      <c r="J5" s="35" t="s">
        <v>16</v>
      </c>
      <c r="K5" s="35" t="s">
        <v>16</v>
      </c>
      <c r="L5" s="33"/>
      <c r="M5" s="33"/>
      <c r="N5" s="33"/>
    </row>
    <row r="6" spans="1:14">
      <c r="A6" s="37" t="s">
        <v>17</v>
      </c>
      <c r="B6" s="37">
        <v>3</v>
      </c>
      <c r="C6" s="37" t="s">
        <v>18</v>
      </c>
      <c r="D6" s="38" t="s">
        <v>58</v>
      </c>
      <c r="E6" s="37">
        <v>340</v>
      </c>
      <c r="F6" s="37">
        <v>6</v>
      </c>
      <c r="G6" s="37" t="s">
        <v>20</v>
      </c>
      <c r="H6" s="39">
        <f>'January 1, 2014'!H6*1.025</f>
        <v>25.36</v>
      </c>
      <c r="I6" s="39">
        <f>'January 1, 2014'!I6*1.025</f>
        <v>26.7</v>
      </c>
      <c r="J6" s="39">
        <f>'January 1, 2014'!J6*1.025</f>
        <v>28.11</v>
      </c>
      <c r="K6" s="39">
        <f>'January 1, 2014'!K6*1.025</f>
        <v>31.2</v>
      </c>
    </row>
    <row r="7" spans="1:14">
      <c r="A7" s="37" t="s">
        <v>17</v>
      </c>
      <c r="B7" s="37">
        <v>3</v>
      </c>
      <c r="C7" s="37" t="s">
        <v>23</v>
      </c>
      <c r="D7" s="38" t="s">
        <v>55</v>
      </c>
      <c r="E7" s="37">
        <v>333</v>
      </c>
      <c r="F7" s="37">
        <v>7</v>
      </c>
      <c r="G7" s="37" t="s">
        <v>20</v>
      </c>
      <c r="H7" s="39">
        <f>'January 1, 2014'!H7*1.025</f>
        <v>29.55</v>
      </c>
      <c r="I7" s="39">
        <f>'January 1, 2014'!I7*1.025</f>
        <v>31.11</v>
      </c>
      <c r="J7" s="39">
        <f>'January 1, 2014'!J7*1.025</f>
        <v>32.75</v>
      </c>
      <c r="K7" s="39">
        <f>'January 1, 2014'!K7*1.025</f>
        <v>37.24</v>
      </c>
    </row>
    <row r="8" spans="1:14" ht="13.15">
      <c r="A8" s="37"/>
      <c r="B8" s="37"/>
      <c r="C8" s="37"/>
      <c r="D8" s="40"/>
      <c r="E8" s="37"/>
      <c r="F8" s="37"/>
      <c r="G8" s="37"/>
      <c r="H8" s="39"/>
      <c r="I8" s="39"/>
      <c r="J8" s="39"/>
      <c r="K8" s="39"/>
    </row>
    <row r="9" spans="1:14" ht="13.15">
      <c r="A9" s="41" t="s">
        <v>61</v>
      </c>
      <c r="B9" s="37"/>
      <c r="C9" s="37"/>
      <c r="D9" s="40"/>
      <c r="E9" s="37"/>
      <c r="F9" s="37"/>
      <c r="G9" s="37"/>
      <c r="H9" s="39"/>
      <c r="I9" s="39"/>
      <c r="J9" s="39"/>
      <c r="K9" s="39"/>
    </row>
    <row r="10" spans="1:14">
      <c r="A10" s="38" t="s">
        <v>31</v>
      </c>
      <c r="B10" s="46"/>
      <c r="C10" s="46"/>
      <c r="D10" s="46"/>
      <c r="E10" s="46"/>
      <c r="F10" s="46"/>
      <c r="G10" s="46"/>
      <c r="H10" s="46"/>
      <c r="I10" s="46"/>
    </row>
    <row r="11" spans="1:14">
      <c r="A11" s="38" t="s">
        <v>32</v>
      </c>
      <c r="B11" s="46"/>
      <c r="C11" s="46"/>
      <c r="D11" s="46"/>
      <c r="E11" s="46"/>
      <c r="F11" s="46"/>
      <c r="G11" s="46"/>
      <c r="H11" s="46"/>
      <c r="I11" s="46"/>
    </row>
    <row r="12" spans="1:14">
      <c r="A12" s="39">
        <f>'January 1, 2014'!A12*1.025</f>
        <v>0.28000000000000003</v>
      </c>
      <c r="B12" s="38" t="s">
        <v>33</v>
      </c>
    </row>
    <row r="13" spans="1:14">
      <c r="A13" s="39">
        <f>'January 1, 2014'!A13*1.025</f>
        <v>0.36</v>
      </c>
      <c r="B13" s="38" t="s">
        <v>34</v>
      </c>
    </row>
    <row r="14" spans="1:14">
      <c r="A14" s="39">
        <f>'January 1, 2014'!A14*1.025</f>
        <v>0.53</v>
      </c>
      <c r="B14" s="38" t="s">
        <v>35</v>
      </c>
    </row>
    <row r="15" spans="1:14">
      <c r="A15" s="39">
        <f>'January 1, 2014'!A15*1.025</f>
        <v>0.79</v>
      </c>
      <c r="B15" s="38" t="s">
        <v>36</v>
      </c>
    </row>
    <row r="16" spans="1:14" s="28" customFormat="1">
      <c r="A16" s="45"/>
      <c r="B16" s="44"/>
      <c r="M16" s="27"/>
    </row>
    <row r="17" spans="1:10" s="28" customFormat="1"/>
    <row r="18" spans="1:10" s="28" customFormat="1">
      <c r="A18" s="41" t="s">
        <v>67</v>
      </c>
    </row>
    <row r="19" spans="1:10" s="28" customFormat="1"/>
    <row r="20" spans="1:10" s="28" customFormat="1"/>
    <row r="21" spans="1:10" s="28" customFormat="1"/>
    <row r="22" spans="1:10" s="28" customFormat="1"/>
    <row r="23" spans="1:10" s="28" customFormat="1"/>
    <row r="24" spans="1:10" s="28" customFormat="1"/>
    <row r="25" spans="1:10" s="28" customFormat="1"/>
    <row r="26" spans="1:10" s="28" customFormat="1"/>
    <row r="27" spans="1:10" s="28" customFormat="1"/>
    <row r="28" spans="1:10" s="28" customFormat="1"/>
    <row r="29" spans="1:10" s="28" customFormat="1"/>
    <row r="30" spans="1:10" s="28" customFormat="1">
      <c r="A30" s="44"/>
      <c r="B30" s="44"/>
      <c r="C30" s="44"/>
      <c r="D30" s="44"/>
      <c r="E30" s="44"/>
      <c r="F30" s="44"/>
      <c r="G30" s="44"/>
      <c r="H30" s="44"/>
      <c r="I30" s="44"/>
      <c r="J30" s="44"/>
    </row>
    <row r="31" spans="1:10" s="28" customFormat="1">
      <c r="A31" s="44"/>
      <c r="B31" s="44"/>
      <c r="C31" s="44"/>
      <c r="D31" s="44"/>
      <c r="E31" s="44"/>
      <c r="F31" s="44"/>
      <c r="G31" s="44"/>
      <c r="H31" s="44"/>
      <c r="I31" s="44"/>
      <c r="J31" s="44"/>
    </row>
    <row r="32" spans="1:10" s="28" customFormat="1">
      <c r="A32" s="44"/>
      <c r="B32" s="44"/>
      <c r="C32" s="44"/>
      <c r="D32" s="44"/>
      <c r="E32" s="44"/>
      <c r="F32" s="44"/>
      <c r="G32" s="44"/>
      <c r="H32" s="44"/>
      <c r="I32" s="44"/>
      <c r="J32" s="44"/>
    </row>
    <row r="33" spans="1:13" s="28" customFormat="1"/>
    <row r="34" spans="1:13" s="28" customFormat="1">
      <c r="A34" s="41" t="s">
        <v>63</v>
      </c>
    </row>
    <row r="35" spans="1:13" s="28" customFormat="1">
      <c r="A35" s="38" t="s">
        <v>73</v>
      </c>
      <c r="B35" s="38"/>
      <c r="C35" s="38"/>
      <c r="D35" s="38"/>
      <c r="E35" s="38"/>
      <c r="F35" s="38"/>
      <c r="G35" s="38"/>
      <c r="H35" s="38"/>
      <c r="I35" s="38"/>
      <c r="J35" s="38"/>
      <c r="K35" s="27"/>
      <c r="L35" s="27"/>
      <c r="M35" s="27"/>
    </row>
    <row r="36" spans="1:13" s="28" customFormat="1">
      <c r="A36" s="38"/>
      <c r="B36" s="38"/>
      <c r="C36" s="38"/>
      <c r="D36" s="38"/>
      <c r="E36" s="38"/>
      <c r="F36" s="38"/>
      <c r="G36" s="38"/>
      <c r="H36" s="38"/>
      <c r="I36" s="38"/>
      <c r="J36" s="38"/>
      <c r="K36" s="27"/>
      <c r="L36" s="27"/>
      <c r="M36" s="27"/>
    </row>
    <row r="37" spans="1:13" s="28" customFormat="1">
      <c r="A37" s="38"/>
      <c r="B37" s="38"/>
      <c r="C37" s="38"/>
      <c r="D37" s="38"/>
      <c r="E37" s="38"/>
      <c r="F37" s="38"/>
      <c r="G37" s="38"/>
      <c r="H37" s="38"/>
      <c r="I37" s="38"/>
      <c r="J37" s="38"/>
      <c r="K37" s="27"/>
      <c r="L37" s="27"/>
      <c r="M37" s="27"/>
    </row>
  </sheetData>
  <pageMargins left="0.75" right="0.75" top="1" bottom="1" header="0.5" footer="0.5"/>
  <pageSetup orientation="landscape" r:id="rId1"/>
  <headerFooter alignWithMargins="0"/>
  <drawing r:id="rId2"/>
  <legacyDrawing r:id="rId3"/>
  <oleObjects>
    <mc:AlternateContent xmlns:mc="http://schemas.openxmlformats.org/markup-compatibility/2006">
      <mc:Choice Requires="x14">
        <oleObject progId="Word.Document.8" shapeId="10241" r:id="rId4">
          <objectPr defaultSize="0" autoPict="0" r:id="rId5">
            <anchor moveWithCells="1">
              <from>
                <xdr:col>0</xdr:col>
                <xdr:colOff>0</xdr:colOff>
                <xdr:row>18</xdr:row>
                <xdr:rowOff>0</xdr:rowOff>
              </from>
              <to>
                <xdr:col>10</xdr:col>
                <xdr:colOff>457200</xdr:colOff>
                <xdr:row>32</xdr:row>
                <xdr:rowOff>47625</xdr:rowOff>
              </to>
            </anchor>
          </objectPr>
        </oleObject>
      </mc:Choice>
      <mc:Fallback>
        <oleObject progId="Word.Document.8" shapeId="1024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39</vt:i4>
      </vt:variant>
    </vt:vector>
  </HeadingPairs>
  <TitlesOfParts>
    <vt:vector size="65" baseType="lpstr">
      <vt:lpstr>Dec 31 2006 Revised</vt:lpstr>
      <vt:lpstr>December 31, 2008)</vt:lpstr>
      <vt:lpstr>January and March 1, 2009</vt:lpstr>
      <vt:lpstr>January and March 1, 2010</vt:lpstr>
      <vt:lpstr>January 1, 2011</vt:lpstr>
      <vt:lpstr>January 1, 2012</vt:lpstr>
      <vt:lpstr>January 1, 2013</vt:lpstr>
      <vt:lpstr>January 1, 2014</vt:lpstr>
      <vt:lpstr>January 1, 2015 obsolete</vt:lpstr>
      <vt:lpstr>August 10, 2014</vt:lpstr>
      <vt:lpstr>January 1, 2015 </vt:lpstr>
      <vt:lpstr>April 2016</vt:lpstr>
      <vt:lpstr>April 2017</vt:lpstr>
      <vt:lpstr>April 2018</vt:lpstr>
      <vt:lpstr>Feb 4, 2019</vt:lpstr>
      <vt:lpstr>Sheet1</vt:lpstr>
      <vt:lpstr>Jan 1, 2020</vt:lpstr>
      <vt:lpstr>Jan 1, 2021</vt:lpstr>
      <vt:lpstr>Jan 1, 2022</vt:lpstr>
      <vt:lpstr>Jan 1, 2023</vt:lpstr>
      <vt:lpstr>Jan 1, 2024</vt:lpstr>
      <vt:lpstr>Jan 1, 2025</vt:lpstr>
      <vt:lpstr>Jan 1, 2026</vt:lpstr>
      <vt:lpstr>Jan 1, 2027</vt:lpstr>
      <vt:lpstr>Jan 1, 2028</vt:lpstr>
      <vt:lpstr>Notes</vt:lpstr>
      <vt:lpstr>IncrPerc2022</vt:lpstr>
      <vt:lpstr>IncrPerc2023</vt:lpstr>
      <vt:lpstr>IncrPerc2024</vt:lpstr>
      <vt:lpstr>'Jan 1, 2026'!IncrPerc2025</vt:lpstr>
      <vt:lpstr>IncrPerc2025</vt:lpstr>
      <vt:lpstr>IncrPerc2026</vt:lpstr>
      <vt:lpstr>'Jan 1, 2027'!IncrPerc2027</vt:lpstr>
      <vt:lpstr>'Jan 1, 2028'!IncrPerc2028</vt:lpstr>
      <vt:lpstr>'April 2016'!Print_Area</vt:lpstr>
      <vt:lpstr>'April 2017'!Print_Area</vt:lpstr>
      <vt:lpstr>'April 2018'!Print_Area</vt:lpstr>
      <vt:lpstr>'August 10, 2014'!Print_Area</vt:lpstr>
      <vt:lpstr>'December 31, 2008)'!Print_Area</vt:lpstr>
      <vt:lpstr>'January 1, 2011'!Print_Area</vt:lpstr>
      <vt:lpstr>'January 1, 2012'!Print_Area</vt:lpstr>
      <vt:lpstr>'January 1, 2013'!Print_Area</vt:lpstr>
      <vt:lpstr>'January 1, 2014'!Print_Area</vt:lpstr>
      <vt:lpstr>'January 1, 2015 '!Print_Area</vt:lpstr>
      <vt:lpstr>'January 1, 2015 obsolete'!Print_Area</vt:lpstr>
      <vt:lpstr>'January and March 1, 2009'!Print_Area</vt:lpstr>
      <vt:lpstr>'January and March 1, 2010'!Print_Area</vt:lpstr>
      <vt:lpstr>'April 2016'!Print_Titles</vt:lpstr>
      <vt:lpstr>'April 2017'!Print_Titles</vt:lpstr>
      <vt:lpstr>'April 2018'!Print_Titles</vt:lpstr>
      <vt:lpstr>'August 10, 2014'!Print_Titles</vt:lpstr>
      <vt:lpstr>'January 1, 2011'!Print_Titles</vt:lpstr>
      <vt:lpstr>'January 1, 2012'!Print_Titles</vt:lpstr>
      <vt:lpstr>'January 1, 2013'!Print_Titles</vt:lpstr>
      <vt:lpstr>'January 1, 2014'!Print_Titles</vt:lpstr>
      <vt:lpstr>'January 1, 2015 '!Print_Titles</vt:lpstr>
      <vt:lpstr>'January 1, 2015 obsolete'!Print_Titles</vt:lpstr>
      <vt:lpstr>'January and March 1, 2010'!Print_Titles</vt:lpstr>
      <vt:lpstr>Rates2021</vt:lpstr>
      <vt:lpstr>Rates2022</vt:lpstr>
      <vt:lpstr>Rates2023</vt:lpstr>
      <vt:lpstr>Rates2024</vt:lpstr>
      <vt:lpstr>Rates2025</vt:lpstr>
      <vt:lpstr>Rates2026</vt:lpstr>
      <vt:lpstr>Rates2027</vt:lpstr>
    </vt:vector>
  </TitlesOfParts>
  <Manager/>
  <Company>City of Minneapolis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Electrical Technicians CET Salary Schedule. From 2022-2025. Posted 01-04-2024</dc:title>
  <dc:subject/>
  <dc:creator>City of Minneapolis Human Resources, Classification and Compensation;Howatt, Erick S</dc:creator>
  <cp:keywords/>
  <dc:description/>
  <cp:lastModifiedBy>Kern, Dugan</cp:lastModifiedBy>
  <cp:revision/>
  <dcterms:created xsi:type="dcterms:W3CDTF">2008-05-05T13:31:42Z</dcterms:created>
  <dcterms:modified xsi:type="dcterms:W3CDTF">2026-04-14T15:12:10Z</dcterms:modified>
  <cp:category/>
  <cp:contentStatus/>
</cp:coreProperties>
</file>