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ral0\Downloads\"/>
    </mc:Choice>
  </mc:AlternateContent>
  <xr:revisionPtr revIDLastSave="0" documentId="8_{DD5E112E-0026-4E71-A55C-7636C4F210B0}" xr6:coauthVersionLast="47" xr6:coauthVersionMax="47" xr10:uidLastSave="{00000000-0000-0000-0000-000000000000}"/>
  <workbookProtection lockStructure="1"/>
  <bookViews>
    <workbookView xWindow="57480" yWindow="-120" windowWidth="29040" windowHeight="15840" firstSheet="12" activeTab="12" xr2:uid="{00000000-000D-0000-FFFF-FFFF00000000}"/>
  </bookViews>
  <sheets>
    <sheet name="2015 Retitled" sheetId="1" state="hidden" r:id="rId1"/>
    <sheet name="2015 " sheetId="2" state="hidden" r:id="rId2"/>
    <sheet name="2016" sheetId="3" state="hidden" r:id="rId3"/>
    <sheet name="2017" sheetId="4" state="hidden" r:id="rId4"/>
    <sheet name="2018" sheetId="5" state="hidden" r:id="rId5"/>
    <sheet name="2019" sheetId="6" state="hidden" r:id="rId6"/>
    <sheet name="2020" sheetId="7" state="hidden" r:id="rId7"/>
    <sheet name="2021" sheetId="8" state="hidden" r:id="rId8"/>
    <sheet name="1-1-2022" sheetId="11" state="hidden" r:id="rId9"/>
    <sheet name="1-1-2023" sheetId="12" state="hidden" r:id="rId10"/>
    <sheet name="5-1-2023" sheetId="14" state="hidden" r:id="rId11"/>
    <sheet name="1-1-2024" sheetId="13" state="hidden" r:id="rId12"/>
    <sheet name="1-1-2025" sheetId="15" r:id="rId13"/>
    <sheet name="1-1-2026" sheetId="17" r:id="rId14"/>
    <sheet name="1-1-2027" sheetId="18" r:id="rId15"/>
    <sheet name="Months" sheetId="16" state="hidden" r:id="rId16"/>
    <sheet name="Notes" sheetId="10" state="hidden" r:id="rId17"/>
  </sheets>
  <definedNames>
    <definedName name="_xlnm._FilterDatabase" localSheetId="12" hidden="1">'1-1-2025'!$E$3:$F$3</definedName>
    <definedName name="_xlnm._FilterDatabase" localSheetId="13" hidden="1">'1-1-2026'!$E$3:$F$3</definedName>
    <definedName name="_xlnm._FilterDatabase" localSheetId="14" hidden="1">'1-1-2027'!$E$3:$F$3</definedName>
    <definedName name="Data2021">'2021'!$K$5:$M$52</definedName>
    <definedName name="Data2022">'1-1-2022'!$J$6:$N$39</definedName>
    <definedName name="Data2023" localSheetId="10">'5-1-2023'!$J$6:$N$39</definedName>
    <definedName name="Data2023">'1-1-2023'!$J$6:$N$39</definedName>
    <definedName name="DataJan2024">'1-1-2024'!$J$6:$N$39</definedName>
    <definedName name="DataJan2025">'1-1-2025'!$J$6:$N$39</definedName>
    <definedName name="DataJan2026">'1-1-2026'!$J$7:$N$39</definedName>
    <definedName name="DataJan2027">'1-1-2027'!$J$6:$N$39</definedName>
    <definedName name="IncrPercJan2025">'1-1-2025'!$K$3</definedName>
    <definedName name="IncrPercJan2026">'1-1-2026'!$K$3</definedName>
    <definedName name="IncrPercJan2027">'1-1-2027'!$K$3</definedName>
    <definedName name="IncrPercJan2028">#REF!</definedName>
    <definedName name="Months">Months!$A$1:$B$12</definedName>
    <definedName name="PensionJan2024">'1-1-2024'!$K$4</definedName>
    <definedName name="PensionJan2025">'1-1-2025'!$K$4</definedName>
    <definedName name="PensionJan2026">'1-1-2026'!$K$4</definedName>
    <definedName name="PensionJan2027">'1-1-2027'!$K$4</definedName>
    <definedName name="PensionJan2028">#REF!</definedName>
    <definedName name="PercIncr2022">'1-1-2022'!$K$2</definedName>
    <definedName name="PercIncr2023" localSheetId="10">'5-1-2023'!$K$2</definedName>
    <definedName name="PercIncr2023">'1-1-2023'!$K$2</definedName>
    <definedName name="PercIncr2024">'1-1-2024'!$K$2</definedName>
    <definedName name="PercIncrApril2024">#REF!</definedName>
    <definedName name="_xlnm.Print_Area" localSheetId="8">'1-1-2022'!$A$1:$H$49</definedName>
    <definedName name="_xlnm.Print_Area" localSheetId="9">'1-1-2023'!$A$1:$H$50</definedName>
    <definedName name="_xlnm.Print_Area" localSheetId="11">'1-1-2024'!$A$1:$H$49</definedName>
    <definedName name="_xlnm.Print_Area" localSheetId="1">'2015 '!$A$1:$M$55</definedName>
    <definedName name="_xlnm.Print_Area" localSheetId="0">'2015 Retitled'!$A$1:$M$55</definedName>
    <definedName name="_xlnm.Print_Area" localSheetId="2">'2016'!$A$1:$I$52</definedName>
    <definedName name="_xlnm.Print_Area" localSheetId="3">'2017'!$A$1:$I$52</definedName>
    <definedName name="_xlnm.Print_Area" localSheetId="4">'2018'!$A$1:$I$52</definedName>
    <definedName name="_xlnm.Print_Area" localSheetId="5">'2019'!$A$1:$I$52</definedName>
    <definedName name="_xlnm.Print_Area" localSheetId="6">'2020'!$A$1:$I$52</definedName>
    <definedName name="_xlnm.Print_Area" localSheetId="7">'2021'!$A$1:$I$52</definedName>
    <definedName name="_xlnm.Print_Area" localSheetId="10">'5-1-2023'!$A$1:$H$48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8" l="1"/>
  <c r="L3" i="18"/>
  <c r="L4" i="15"/>
  <c r="L3" i="15"/>
  <c r="L3" i="17"/>
  <c r="L4" i="17"/>
  <c r="L5" i="15" l="1"/>
  <c r="L2" i="15"/>
  <c r="L5" i="17"/>
  <c r="L2" i="17"/>
  <c r="L5" i="18"/>
  <c r="L2" i="18"/>
  <c r="J3" i="18"/>
  <c r="Q39" i="18"/>
  <c r="P39" i="18"/>
  <c r="Q38" i="18"/>
  <c r="P38" i="18"/>
  <c r="Q37" i="18"/>
  <c r="P37" i="18"/>
  <c r="Q36" i="18"/>
  <c r="P36" i="18"/>
  <c r="A30" i="18"/>
  <c r="R24" i="18"/>
  <c r="Q24" i="18"/>
  <c r="M24" i="18"/>
  <c r="L24" i="18"/>
  <c r="J24" i="18"/>
  <c r="P24" i="18" s="1"/>
  <c r="R23" i="18"/>
  <c r="Q23" i="18"/>
  <c r="P23" i="18"/>
  <c r="M23" i="18"/>
  <c r="L23" i="18"/>
  <c r="J23" i="18"/>
  <c r="R22" i="18"/>
  <c r="Q22" i="18"/>
  <c r="M22" i="18"/>
  <c r="L22" i="18"/>
  <c r="J22" i="18"/>
  <c r="P22" i="18" s="1"/>
  <c r="R21" i="18"/>
  <c r="Q21" i="18"/>
  <c r="P21" i="18"/>
  <c r="M21" i="18"/>
  <c r="L21" i="18"/>
  <c r="J21" i="18"/>
  <c r="R17" i="18"/>
  <c r="Q17" i="18"/>
  <c r="P17" i="18"/>
  <c r="M17" i="18"/>
  <c r="L17" i="18"/>
  <c r="J17" i="18"/>
  <c r="R16" i="18"/>
  <c r="Q16" i="18"/>
  <c r="M16" i="18"/>
  <c r="L16" i="18"/>
  <c r="J16" i="18"/>
  <c r="R15" i="18"/>
  <c r="Q15" i="18"/>
  <c r="M15" i="18"/>
  <c r="L15" i="18"/>
  <c r="J15" i="18"/>
  <c r="P15" i="18" s="1"/>
  <c r="R14" i="18"/>
  <c r="Q14" i="18"/>
  <c r="M14" i="18"/>
  <c r="L14" i="18"/>
  <c r="J14" i="18"/>
  <c r="P14" i="18" s="1"/>
  <c r="R10" i="18"/>
  <c r="Q10" i="18"/>
  <c r="P10" i="18"/>
  <c r="M10" i="18"/>
  <c r="L10" i="18"/>
  <c r="J10" i="18"/>
  <c r="R9" i="18"/>
  <c r="Q9" i="18"/>
  <c r="M9" i="18"/>
  <c r="L9" i="18"/>
  <c r="J9" i="18"/>
  <c r="P9" i="18" s="1"/>
  <c r="R8" i="18"/>
  <c r="Q8" i="18"/>
  <c r="P8" i="18"/>
  <c r="M8" i="18"/>
  <c r="L8" i="18"/>
  <c r="J8" i="18"/>
  <c r="R7" i="18"/>
  <c r="Q7" i="18"/>
  <c r="P7" i="18"/>
  <c r="M7" i="18"/>
  <c r="L7" i="18"/>
  <c r="J7" i="18"/>
  <c r="Q4" i="18"/>
  <c r="K3" i="18"/>
  <c r="K2" i="18"/>
  <c r="Q39" i="17"/>
  <c r="P39" i="17"/>
  <c r="Q38" i="17"/>
  <c r="P38" i="17"/>
  <c r="Q37" i="17"/>
  <c r="P37" i="17"/>
  <c r="Q36" i="17"/>
  <c r="P36" i="17"/>
  <c r="A30" i="17"/>
  <c r="R24" i="17"/>
  <c r="Q24" i="17"/>
  <c r="P24" i="17"/>
  <c r="M24" i="17"/>
  <c r="L24" i="17"/>
  <c r="J24" i="17"/>
  <c r="R23" i="17"/>
  <c r="Q23" i="17"/>
  <c r="P23" i="17"/>
  <c r="M23" i="17"/>
  <c r="L23" i="17"/>
  <c r="J23" i="17"/>
  <c r="R22" i="17"/>
  <c r="Q22" i="17"/>
  <c r="M22" i="17"/>
  <c r="L22" i="17"/>
  <c r="J22" i="17"/>
  <c r="P22" i="17" s="1"/>
  <c r="R21" i="17"/>
  <c r="Q21" i="17"/>
  <c r="P21" i="17"/>
  <c r="M21" i="17"/>
  <c r="L21" i="17"/>
  <c r="J21" i="17"/>
  <c r="R17" i="17"/>
  <c r="Q17" i="17"/>
  <c r="P17" i="17"/>
  <c r="M17" i="17"/>
  <c r="L17" i="17"/>
  <c r="J17" i="17"/>
  <c r="R16" i="17"/>
  <c r="Q16" i="17"/>
  <c r="M16" i="17"/>
  <c r="L16" i="17"/>
  <c r="J16" i="17"/>
  <c r="R15" i="17"/>
  <c r="Q15" i="17"/>
  <c r="P15" i="17"/>
  <c r="M15" i="17"/>
  <c r="L15" i="17"/>
  <c r="J15" i="17"/>
  <c r="R14" i="17"/>
  <c r="Q14" i="17"/>
  <c r="P14" i="17"/>
  <c r="M14" i="17"/>
  <c r="L14" i="17"/>
  <c r="J14" i="17"/>
  <c r="R10" i="17"/>
  <c r="Q10" i="17"/>
  <c r="P10" i="17"/>
  <c r="M10" i="17"/>
  <c r="L10" i="17"/>
  <c r="J10" i="17"/>
  <c r="R9" i="17"/>
  <c r="Q9" i="17"/>
  <c r="M9" i="17"/>
  <c r="L9" i="17"/>
  <c r="J9" i="17"/>
  <c r="P9" i="17" s="1"/>
  <c r="R8" i="17"/>
  <c r="Q8" i="17"/>
  <c r="P8" i="17"/>
  <c r="M8" i="17"/>
  <c r="L8" i="17"/>
  <c r="J8" i="17"/>
  <c r="R7" i="17"/>
  <c r="Q7" i="17"/>
  <c r="P7" i="17"/>
  <c r="M7" i="17"/>
  <c r="L7" i="17"/>
  <c r="J7" i="17"/>
  <c r="Q4" i="17"/>
  <c r="K3" i="17"/>
  <c r="J3" i="17"/>
  <c r="K2" i="17"/>
  <c r="N10" i="15" a="1"/>
  <c r="N23" i="15" a="1"/>
  <c r="N17" i="15" a="1"/>
  <c r="N16" i="15" a="1"/>
  <c r="N24" i="15" a="1"/>
  <c r="N9" i="15" a="1"/>
  <c r="N23" i="15" l="1"/>
  <c r="N24" i="15"/>
  <c r="N16" i="15"/>
  <c r="N17" i="15"/>
  <c r="N9" i="15"/>
  <c r="N10" i="15"/>
  <c r="P16" i="18"/>
  <c r="P16" i="17"/>
  <c r="P24" i="15" l="1"/>
  <c r="P23" i="15"/>
  <c r="P17" i="15"/>
  <c r="P16" i="15"/>
  <c r="P10" i="15"/>
  <c r="P9" i="15"/>
  <c r="Q4" i="15"/>
  <c r="J3" i="15"/>
  <c r="K2" i="15"/>
  <c r="K3" i="15"/>
  <c r="A3" i="16"/>
  <c r="A4" i="16"/>
  <c r="A5" i="16" s="1"/>
  <c r="A6" i="16" s="1"/>
  <c r="A7" i="16" s="1"/>
  <c r="A8" i="16" s="1"/>
  <c r="A9" i="16" s="1"/>
  <c r="A10" i="16" s="1"/>
  <c r="A11" i="16" s="1"/>
  <c r="A12" i="16" s="1"/>
  <c r="A2" i="16"/>
  <c r="Q39" i="15"/>
  <c r="P39" i="15"/>
  <c r="Q38" i="15"/>
  <c r="P38" i="15"/>
  <c r="Q37" i="15"/>
  <c r="P37" i="15"/>
  <c r="Q36" i="15"/>
  <c r="P36" i="15"/>
  <c r="A30" i="15"/>
  <c r="R24" i="15"/>
  <c r="Q24" i="15"/>
  <c r="M24" i="15"/>
  <c r="L24" i="15"/>
  <c r="J24" i="15"/>
  <c r="R23" i="15"/>
  <c r="Q23" i="15"/>
  <c r="M23" i="15"/>
  <c r="L23" i="15"/>
  <c r="J23" i="15"/>
  <c r="R22" i="15"/>
  <c r="Q22" i="15"/>
  <c r="M22" i="15"/>
  <c r="L22" i="15"/>
  <c r="J22" i="15"/>
  <c r="P22" i="15" s="1"/>
  <c r="R21" i="15"/>
  <c r="Q21" i="15"/>
  <c r="M21" i="15"/>
  <c r="L21" i="15"/>
  <c r="J21" i="15"/>
  <c r="P21" i="15" s="1"/>
  <c r="R17" i="15"/>
  <c r="Q17" i="15"/>
  <c r="M17" i="15"/>
  <c r="L17" i="15"/>
  <c r="J17" i="15"/>
  <c r="R16" i="15"/>
  <c r="Q16" i="15"/>
  <c r="M16" i="15"/>
  <c r="L16" i="15"/>
  <c r="J16" i="15"/>
  <c r="R15" i="15"/>
  <c r="Q15" i="15"/>
  <c r="M15" i="15"/>
  <c r="L15" i="15"/>
  <c r="J15" i="15"/>
  <c r="P15" i="15" s="1"/>
  <c r="R14" i="15"/>
  <c r="Q14" i="15"/>
  <c r="M14" i="15"/>
  <c r="L14" i="15"/>
  <c r="J14" i="15"/>
  <c r="P14" i="15" s="1"/>
  <c r="R10" i="15"/>
  <c r="Q10" i="15"/>
  <c r="M10" i="15"/>
  <c r="L10" i="15"/>
  <c r="J10" i="15"/>
  <c r="R9" i="15"/>
  <c r="Q9" i="15"/>
  <c r="M9" i="15"/>
  <c r="L9" i="15"/>
  <c r="J9" i="15"/>
  <c r="R8" i="15"/>
  <c r="Q8" i="15"/>
  <c r="M8" i="15"/>
  <c r="L8" i="15"/>
  <c r="J8" i="15"/>
  <c r="P8" i="15" s="1"/>
  <c r="R7" i="15"/>
  <c r="Q7" i="15"/>
  <c r="M7" i="15"/>
  <c r="L7" i="15"/>
  <c r="J7" i="15"/>
  <c r="P7" i="15" s="1"/>
  <c r="Q39" i="14"/>
  <c r="P39" i="14"/>
  <c r="Q38" i="14"/>
  <c r="P38" i="14"/>
  <c r="Q37" i="14"/>
  <c r="P37" i="14"/>
  <c r="Q36" i="14"/>
  <c r="P36" i="14"/>
  <c r="A30" i="14"/>
  <c r="R24" i="14"/>
  <c r="Q24" i="14"/>
  <c r="M24" i="14"/>
  <c r="L24" i="14"/>
  <c r="J24" i="14"/>
  <c r="P24" i="14" s="1"/>
  <c r="R23" i="14"/>
  <c r="Q23" i="14"/>
  <c r="M23" i="14"/>
  <c r="L23" i="14"/>
  <c r="J23" i="14"/>
  <c r="P23" i="14" s="1"/>
  <c r="R22" i="14"/>
  <c r="Q22" i="14"/>
  <c r="P22" i="14"/>
  <c r="M22" i="14"/>
  <c r="L22" i="14"/>
  <c r="J22" i="14"/>
  <c r="R21" i="14"/>
  <c r="Q21" i="14"/>
  <c r="P21" i="14"/>
  <c r="M21" i="14"/>
  <c r="L21" i="14"/>
  <c r="J21" i="14"/>
  <c r="R17" i="14"/>
  <c r="Q17" i="14"/>
  <c r="M17" i="14"/>
  <c r="L17" i="14"/>
  <c r="J17" i="14"/>
  <c r="R16" i="14"/>
  <c r="Q16" i="14"/>
  <c r="P16" i="14"/>
  <c r="M16" i="14"/>
  <c r="L16" i="14"/>
  <c r="J16" i="14"/>
  <c r="R15" i="14"/>
  <c r="Q15" i="14"/>
  <c r="P15" i="14"/>
  <c r="M15" i="14"/>
  <c r="L15" i="14"/>
  <c r="J15" i="14"/>
  <c r="R14" i="14"/>
  <c r="Q14" i="14"/>
  <c r="M14" i="14"/>
  <c r="L14" i="14"/>
  <c r="J14" i="14"/>
  <c r="P14" i="14" s="1"/>
  <c r="R10" i="14"/>
  <c r="Q10" i="14"/>
  <c r="P10" i="14"/>
  <c r="M10" i="14"/>
  <c r="L10" i="14"/>
  <c r="J10" i="14"/>
  <c r="R9" i="14"/>
  <c r="Q9" i="14"/>
  <c r="P9" i="14"/>
  <c r="M9" i="14"/>
  <c r="L9" i="14"/>
  <c r="J9" i="14"/>
  <c r="R8" i="14"/>
  <c r="Q8" i="14"/>
  <c r="M8" i="14"/>
  <c r="L8" i="14"/>
  <c r="J8" i="14"/>
  <c r="P8" i="14" s="1"/>
  <c r="R7" i="14"/>
  <c r="Q7" i="14"/>
  <c r="M7" i="14"/>
  <c r="L7" i="14"/>
  <c r="J7" i="14"/>
  <c r="P7" i="14" s="1"/>
  <c r="K2" i="13"/>
  <c r="Q39" i="11"/>
  <c r="P39" i="11"/>
  <c r="Q38" i="11"/>
  <c r="P38" i="11"/>
  <c r="Q37" i="11"/>
  <c r="P37" i="11"/>
  <c r="Q36" i="11"/>
  <c r="P36" i="11"/>
  <c r="Q39" i="12"/>
  <c r="P39" i="12"/>
  <c r="Q38" i="12"/>
  <c r="P38" i="12"/>
  <c r="Q37" i="12"/>
  <c r="P37" i="12"/>
  <c r="Q36" i="12"/>
  <c r="P36" i="12"/>
  <c r="Q39" i="13"/>
  <c r="P39" i="13"/>
  <c r="Q38" i="13"/>
  <c r="P38" i="13"/>
  <c r="Q37" i="13"/>
  <c r="P37" i="13"/>
  <c r="Q36" i="13"/>
  <c r="P36" i="13"/>
  <c r="R24" i="11"/>
  <c r="Q24" i="11"/>
  <c r="R23" i="11"/>
  <c r="Q23" i="11"/>
  <c r="R22" i="11"/>
  <c r="Q22" i="11"/>
  <c r="R21" i="11"/>
  <c r="Q21" i="11"/>
  <c r="R24" i="12"/>
  <c r="Q24" i="12"/>
  <c r="R23" i="12"/>
  <c r="Q23" i="12"/>
  <c r="R22" i="12"/>
  <c r="Q22" i="12"/>
  <c r="R21" i="12"/>
  <c r="Q21" i="12"/>
  <c r="R24" i="13"/>
  <c r="Q24" i="13"/>
  <c r="R23" i="13"/>
  <c r="Q23" i="13"/>
  <c r="R22" i="13"/>
  <c r="Q22" i="13"/>
  <c r="R21" i="13"/>
  <c r="Q21" i="13"/>
  <c r="R17" i="11"/>
  <c r="Q17" i="11"/>
  <c r="R16" i="11"/>
  <c r="Q16" i="11"/>
  <c r="R15" i="11"/>
  <c r="Q15" i="11"/>
  <c r="R14" i="11"/>
  <c r="Q14" i="11"/>
  <c r="R17" i="12"/>
  <c r="Q17" i="12"/>
  <c r="R16" i="12"/>
  <c r="Q16" i="12"/>
  <c r="R15" i="12"/>
  <c r="Q15" i="12"/>
  <c r="R14" i="12"/>
  <c r="Q14" i="12"/>
  <c r="R17" i="13"/>
  <c r="Q17" i="13"/>
  <c r="R16" i="13"/>
  <c r="Q16" i="13"/>
  <c r="R15" i="13"/>
  <c r="Q15" i="13"/>
  <c r="R14" i="13"/>
  <c r="Q14" i="13"/>
  <c r="Q8" i="11"/>
  <c r="R8" i="11"/>
  <c r="Q9" i="11"/>
  <c r="R9" i="11"/>
  <c r="Q10" i="11"/>
  <c r="R10" i="11"/>
  <c r="Q8" i="12"/>
  <c r="R8" i="12"/>
  <c r="Q9" i="12"/>
  <c r="R9" i="12"/>
  <c r="Q10" i="12"/>
  <c r="R10" i="12"/>
  <c r="Q8" i="13"/>
  <c r="R8" i="13"/>
  <c r="Q9" i="13"/>
  <c r="R9" i="13"/>
  <c r="Q10" i="13"/>
  <c r="R10" i="13"/>
  <c r="R7" i="11"/>
  <c r="R7" i="12"/>
  <c r="R7" i="13"/>
  <c r="Q7" i="11"/>
  <c r="Q7" i="12"/>
  <c r="Q7" i="13"/>
  <c r="N7" i="15" a="1"/>
  <c r="N14" i="15" a="1"/>
  <c r="N8" i="15" a="1"/>
  <c r="N21" i="15" a="1"/>
  <c r="N15" i="15" a="1"/>
  <c r="N22" i="15" a="1"/>
  <c r="N22" i="15" l="1"/>
  <c r="N21" i="15"/>
  <c r="N14" i="15"/>
  <c r="N15" i="15"/>
  <c r="N8" i="15"/>
  <c r="N7" i="15"/>
  <c r="P17" i="14"/>
  <c r="A30" i="13"/>
  <c r="M24" i="13"/>
  <c r="L24" i="13"/>
  <c r="J24" i="13"/>
  <c r="P24" i="13" s="1"/>
  <c r="M23" i="13"/>
  <c r="L23" i="13"/>
  <c r="J23" i="13"/>
  <c r="P23" i="13" s="1"/>
  <c r="M22" i="13"/>
  <c r="L22" i="13"/>
  <c r="J22" i="13"/>
  <c r="P22" i="13" s="1"/>
  <c r="M21" i="13"/>
  <c r="L21" i="13"/>
  <c r="J21" i="13"/>
  <c r="P21" i="13" s="1"/>
  <c r="M17" i="13"/>
  <c r="L17" i="13"/>
  <c r="J17" i="13"/>
  <c r="P17" i="13" s="1"/>
  <c r="M16" i="13"/>
  <c r="L16" i="13"/>
  <c r="J16" i="13"/>
  <c r="P16" i="13" s="1"/>
  <c r="M15" i="13"/>
  <c r="L15" i="13"/>
  <c r="J15" i="13"/>
  <c r="P15" i="13" s="1"/>
  <c r="M14" i="13"/>
  <c r="L14" i="13"/>
  <c r="J14" i="13"/>
  <c r="P14" i="13" s="1"/>
  <c r="M10" i="13"/>
  <c r="L10" i="13"/>
  <c r="J10" i="13"/>
  <c r="P10" i="13" s="1"/>
  <c r="M9" i="13"/>
  <c r="L9" i="13"/>
  <c r="J9" i="13"/>
  <c r="P9" i="13" s="1"/>
  <c r="M8" i="13"/>
  <c r="L8" i="13"/>
  <c r="J8" i="13"/>
  <c r="P8" i="13" s="1"/>
  <c r="M7" i="13"/>
  <c r="L7" i="13"/>
  <c r="J7" i="13"/>
  <c r="P7" i="13" s="1"/>
  <c r="A30" i="12"/>
  <c r="M24" i="12"/>
  <c r="L24" i="12"/>
  <c r="J24" i="12"/>
  <c r="P24" i="12" s="1"/>
  <c r="M23" i="12"/>
  <c r="L23" i="12"/>
  <c r="J23" i="12"/>
  <c r="P23" i="12" s="1"/>
  <c r="M22" i="12"/>
  <c r="L22" i="12"/>
  <c r="J22" i="12"/>
  <c r="P22" i="12" s="1"/>
  <c r="M21" i="12"/>
  <c r="L21" i="12"/>
  <c r="J21" i="12"/>
  <c r="P21" i="12" s="1"/>
  <c r="M17" i="12"/>
  <c r="L17" i="12"/>
  <c r="J17" i="12"/>
  <c r="P17" i="12" s="1"/>
  <c r="M16" i="12"/>
  <c r="L16" i="12"/>
  <c r="J16" i="12"/>
  <c r="P16" i="12" s="1"/>
  <c r="M15" i="12"/>
  <c r="L15" i="12"/>
  <c r="J15" i="12"/>
  <c r="P15" i="12" s="1"/>
  <c r="M14" i="12"/>
  <c r="L14" i="12"/>
  <c r="J14" i="12"/>
  <c r="P14" i="12" s="1"/>
  <c r="M10" i="12"/>
  <c r="L10" i="12"/>
  <c r="J10" i="12"/>
  <c r="P10" i="12" s="1"/>
  <c r="M9" i="12"/>
  <c r="L9" i="12"/>
  <c r="J9" i="12"/>
  <c r="P9" i="12" s="1"/>
  <c r="M8" i="12"/>
  <c r="L8" i="12"/>
  <c r="J8" i="12"/>
  <c r="P8" i="12" s="1"/>
  <c r="M7" i="12"/>
  <c r="L7" i="12"/>
  <c r="J7" i="12"/>
  <c r="P7" i="12" s="1"/>
  <c r="A30" i="11"/>
  <c r="M24" i="11"/>
  <c r="L24" i="11"/>
  <c r="J24" i="11"/>
  <c r="M23" i="11"/>
  <c r="L23" i="11"/>
  <c r="J23" i="11"/>
  <c r="M22" i="11"/>
  <c r="L22" i="11"/>
  <c r="J22" i="11"/>
  <c r="P22" i="11" s="1"/>
  <c r="M21" i="11"/>
  <c r="L21" i="11"/>
  <c r="J21" i="11"/>
  <c r="P21" i="11" s="1"/>
  <c r="M17" i="11"/>
  <c r="L17" i="11"/>
  <c r="J17" i="11"/>
  <c r="M16" i="11"/>
  <c r="L16" i="11"/>
  <c r="J16" i="11"/>
  <c r="M15" i="11"/>
  <c r="L15" i="11"/>
  <c r="J15" i="11"/>
  <c r="P15" i="11" s="1"/>
  <c r="M14" i="11"/>
  <c r="L14" i="11"/>
  <c r="J14" i="11"/>
  <c r="P14" i="11" s="1"/>
  <c r="M10" i="11"/>
  <c r="L10" i="11"/>
  <c r="J10" i="11"/>
  <c r="M9" i="11"/>
  <c r="L9" i="11"/>
  <c r="J9" i="11"/>
  <c r="M8" i="11"/>
  <c r="L8" i="11"/>
  <c r="J8" i="11"/>
  <c r="P8" i="11" s="1"/>
  <c r="M7" i="11"/>
  <c r="L7" i="11"/>
  <c r="J7" i="11"/>
  <c r="P7" i="11" s="1"/>
  <c r="M46" i="8"/>
  <c r="M47" i="8"/>
  <c r="M48" i="8"/>
  <c r="M45" i="8"/>
  <c r="M36" i="8"/>
  <c r="L36" i="8"/>
  <c r="K36" i="8"/>
  <c r="M35" i="8"/>
  <c r="L35" i="8"/>
  <c r="K35" i="8"/>
  <c r="M34" i="8"/>
  <c r="L34" i="8"/>
  <c r="K34" i="8"/>
  <c r="M33" i="8"/>
  <c r="L33" i="8"/>
  <c r="K33" i="8"/>
  <c r="K7" i="8"/>
  <c r="L7" i="8"/>
  <c r="M7" i="8"/>
  <c r="K8" i="8"/>
  <c r="L8" i="8"/>
  <c r="M8" i="8"/>
  <c r="K9" i="8"/>
  <c r="L9" i="8"/>
  <c r="M9" i="8"/>
  <c r="K10" i="8"/>
  <c r="L10" i="8"/>
  <c r="M10" i="8"/>
  <c r="K19" i="8"/>
  <c r="L19" i="8"/>
  <c r="M19" i="8"/>
  <c r="K20" i="8"/>
  <c r="L20" i="8"/>
  <c r="M20" i="8"/>
  <c r="K21" i="8"/>
  <c r="L21" i="8"/>
  <c r="M21" i="8"/>
  <c r="K22" i="8"/>
  <c r="L22" i="8"/>
  <c r="M22" i="8"/>
  <c r="K23" i="8"/>
  <c r="L23" i="8"/>
  <c r="M23" i="8"/>
  <c r="M6" i="8"/>
  <c r="L6" i="8"/>
  <c r="K6" i="8"/>
  <c r="N39" i="11" a="1"/>
  <c r="N7" i="17" a="1"/>
  <c r="N8" i="17" a="1"/>
  <c r="N24" i="11" a="1"/>
  <c r="N17" i="11" a="1"/>
  <c r="N17" i="17" a="1"/>
  <c r="N10" i="11" a="1"/>
  <c r="N23" i="11" a="1"/>
  <c r="N22" i="11" a="1"/>
  <c r="N24" i="17" a="1"/>
  <c r="N15" i="11" a="1"/>
  <c r="N16" i="11" a="1"/>
  <c r="N36" i="11" a="1"/>
  <c r="N10" i="17" a="1"/>
  <c r="N7" i="11" a="1"/>
  <c r="N9" i="17" a="1"/>
  <c r="N16" i="17" a="1"/>
  <c r="N9" i="11" a="1"/>
  <c r="N38" i="11" a="1"/>
  <c r="N8" i="11" a="1"/>
  <c r="N22" i="17" a="1"/>
  <c r="N21" i="11" a="1"/>
  <c r="N37" i="11" a="1"/>
  <c r="N15" i="17" a="1"/>
  <c r="N23" i="17" a="1"/>
  <c r="N14" i="17" a="1"/>
  <c r="N21" i="17" a="1"/>
  <c r="N14" i="11" a="1"/>
  <c r="N23" i="17" l="1"/>
  <c r="N24" i="17"/>
  <c r="N17" i="17"/>
  <c r="N16" i="17"/>
  <c r="N9" i="17"/>
  <c r="N10" i="17"/>
  <c r="N7" i="17"/>
  <c r="N8" i="17"/>
  <c r="N15" i="17"/>
  <c r="N14" i="17"/>
  <c r="N21" i="17"/>
  <c r="N22" i="17"/>
  <c r="G7" i="15"/>
  <c r="G23" i="15"/>
  <c r="S23" i="15"/>
  <c r="G24" i="15"/>
  <c r="S24" i="15"/>
  <c r="S17" i="15"/>
  <c r="G17" i="15"/>
  <c r="G16" i="15"/>
  <c r="S16" i="15"/>
  <c r="G10" i="15"/>
  <c r="S10" i="15"/>
  <c r="S9" i="15"/>
  <c r="G9" i="15"/>
  <c r="S22" i="15"/>
  <c r="G22" i="15"/>
  <c r="G21" i="15"/>
  <c r="S21" i="15"/>
  <c r="G15" i="15"/>
  <c r="S15" i="15"/>
  <c r="G14" i="15"/>
  <c r="S14" i="15"/>
  <c r="S8" i="15"/>
  <c r="G8" i="15"/>
  <c r="S7" i="15"/>
  <c r="N9" i="11"/>
  <c r="S9" i="11" s="1"/>
  <c r="N10" i="11"/>
  <c r="S10" i="11" s="1"/>
  <c r="N17" i="11"/>
  <c r="N23" i="11"/>
  <c r="N16" i="11"/>
  <c r="N24" i="11"/>
  <c r="S24" i="11" s="1"/>
  <c r="P9" i="11"/>
  <c r="P10" i="11"/>
  <c r="P17" i="11"/>
  <c r="P23" i="11"/>
  <c r="P16" i="11"/>
  <c r="P24" i="11"/>
  <c r="N37" i="11"/>
  <c r="N39" i="11"/>
  <c r="N38" i="11"/>
  <c r="N36" i="11"/>
  <c r="N21" i="11"/>
  <c r="N22" i="11"/>
  <c r="N15" i="11"/>
  <c r="N14" i="11"/>
  <c r="N8" i="11"/>
  <c r="N7" i="11"/>
  <c r="N24" i="18" a="1"/>
  <c r="N23" i="12" a="1"/>
  <c r="N17" i="12" a="1"/>
  <c r="N14" i="18" a="1"/>
  <c r="N22" i="18" a="1"/>
  <c r="N7" i="18" a="1"/>
  <c r="N10" i="12" a="1"/>
  <c r="N8" i="18" a="1"/>
  <c r="N36" i="12" a="1"/>
  <c r="N36" i="14" a="1"/>
  <c r="N15" i="18" a="1"/>
  <c r="N38" i="14" a="1"/>
  <c r="N9" i="18" a="1"/>
  <c r="N21" i="18" a="1"/>
  <c r="N22" i="12" a="1"/>
  <c r="N8" i="12" a="1"/>
  <c r="N37" i="12" a="1"/>
  <c r="N38" i="12" a="1"/>
  <c r="N14" i="12" a="1"/>
  <c r="N7" i="12" a="1"/>
  <c r="N17" i="18" a="1"/>
  <c r="N23" i="18" a="1"/>
  <c r="N21" i="12" a="1"/>
  <c r="N39" i="12" a="1"/>
  <c r="N16" i="12" a="1"/>
  <c r="N9" i="12" a="1"/>
  <c r="N16" i="18" a="1"/>
  <c r="N24" i="12" a="1"/>
  <c r="N15" i="12" a="1"/>
  <c r="N39" i="14" a="1"/>
  <c r="N10" i="18" a="1"/>
  <c r="N37" i="14" a="1"/>
  <c r="N10" i="18" l="1"/>
  <c r="N9" i="18"/>
  <c r="N17" i="18"/>
  <c r="N16" i="18"/>
  <c r="N8" i="18"/>
  <c r="N7" i="18"/>
  <c r="N24" i="18"/>
  <c r="N23" i="18"/>
  <c r="N22" i="18"/>
  <c r="N21" i="18"/>
  <c r="N14" i="18"/>
  <c r="N15" i="18"/>
  <c r="G16" i="17"/>
  <c r="S16" i="17"/>
  <c r="G24" i="17"/>
  <c r="S24" i="17"/>
  <c r="G23" i="17"/>
  <c r="S23" i="17"/>
  <c r="G17" i="17"/>
  <c r="S17" i="17"/>
  <c r="G10" i="17"/>
  <c r="S10" i="17"/>
  <c r="S9" i="17"/>
  <c r="G9" i="17"/>
  <c r="G22" i="17"/>
  <c r="S22" i="17"/>
  <c r="S21" i="17"/>
  <c r="G21" i="17"/>
  <c r="G14" i="17"/>
  <c r="S14" i="17"/>
  <c r="S15" i="17"/>
  <c r="G15" i="17"/>
  <c r="S8" i="17"/>
  <c r="G8" i="17"/>
  <c r="G7" i="17"/>
  <c r="S7" i="17"/>
  <c r="N16" i="12"/>
  <c r="S16" i="12" s="1"/>
  <c r="N17" i="12"/>
  <c r="S17" i="12" s="1"/>
  <c r="N10" i="12"/>
  <c r="S10" i="12" s="1"/>
  <c r="N9" i="12"/>
  <c r="S9" i="12" s="1"/>
  <c r="N23" i="12"/>
  <c r="S23" i="12" s="1"/>
  <c r="N24" i="12"/>
  <c r="S24" i="12" s="1"/>
  <c r="S17" i="11"/>
  <c r="S23" i="11"/>
  <c r="N36" i="14"/>
  <c r="N39" i="14"/>
  <c r="N37" i="14"/>
  <c r="N38" i="14"/>
  <c r="G9" i="14"/>
  <c r="S9" i="14"/>
  <c r="S36" i="11"/>
  <c r="G23" i="14"/>
  <c r="S23" i="14"/>
  <c r="S22" i="11"/>
  <c r="S21" i="11"/>
  <c r="S39" i="11"/>
  <c r="S8" i="11"/>
  <c r="S37" i="11"/>
  <c r="S24" i="14"/>
  <c r="G24" i="14"/>
  <c r="S16" i="14"/>
  <c r="G16" i="14"/>
  <c r="G17" i="14"/>
  <c r="S17" i="14"/>
  <c r="S15" i="11"/>
  <c r="S38" i="11"/>
  <c r="S7" i="11"/>
  <c r="G10" i="14"/>
  <c r="S10" i="14"/>
  <c r="S14" i="11"/>
  <c r="G23" i="11"/>
  <c r="G16" i="11"/>
  <c r="S16" i="11"/>
  <c r="N38" i="12"/>
  <c r="N39" i="12"/>
  <c r="N36" i="12"/>
  <c r="N37" i="12"/>
  <c r="C38" i="11"/>
  <c r="C39" i="11"/>
  <c r="C36" i="11"/>
  <c r="C37" i="11"/>
  <c r="G24" i="11"/>
  <c r="G17" i="11"/>
  <c r="G10" i="11"/>
  <c r="G9" i="11"/>
  <c r="N22" i="12"/>
  <c r="S22" i="12" s="1"/>
  <c r="N21" i="12"/>
  <c r="S21" i="12" s="1"/>
  <c r="G22" i="11"/>
  <c r="G21" i="11"/>
  <c r="N14" i="12"/>
  <c r="S14" i="12" s="1"/>
  <c r="N15" i="12"/>
  <c r="S15" i="12" s="1"/>
  <c r="G14" i="11"/>
  <c r="G15" i="11"/>
  <c r="N8" i="12"/>
  <c r="S8" i="12" s="1"/>
  <c r="G8" i="11"/>
  <c r="N7" i="12"/>
  <c r="S7" i="12" s="1"/>
  <c r="G7" i="11"/>
  <c r="I34" i="3"/>
  <c r="I34" i="4" s="1"/>
  <c r="I34" i="5" s="1"/>
  <c r="I34" i="6" s="1"/>
  <c r="I21" i="3"/>
  <c r="I21" i="4" s="1"/>
  <c r="I21" i="5" s="1"/>
  <c r="I21" i="6" s="1"/>
  <c r="I20" i="3"/>
  <c r="I20" i="4" s="1"/>
  <c r="I20" i="5" s="1"/>
  <c r="I20" i="6" s="1"/>
  <c r="I6" i="3"/>
  <c r="I6" i="4" s="1"/>
  <c r="B49" i="3"/>
  <c r="B49" i="4" s="1"/>
  <c r="B48" i="3"/>
  <c r="B48" i="4" s="1"/>
  <c r="B48" i="5" s="1"/>
  <c r="B48" i="6" s="1"/>
  <c r="B47" i="3"/>
  <c r="B47" i="4" s="1"/>
  <c r="B47" i="5" s="1"/>
  <c r="B47" i="6" s="1"/>
  <c r="B46" i="3"/>
  <c r="B46" i="4" s="1"/>
  <c r="B46" i="5" s="1"/>
  <c r="B46" i="6" s="1"/>
  <c r="M38" i="2"/>
  <c r="L38" i="2"/>
  <c r="K38" i="2"/>
  <c r="J38" i="2"/>
  <c r="I38" i="2"/>
  <c r="M25" i="2"/>
  <c r="L25" i="2"/>
  <c r="K25" i="2"/>
  <c r="J25" i="2"/>
  <c r="I25" i="2"/>
  <c r="I8" i="3"/>
  <c r="I8" i="4" s="1"/>
  <c r="I8" i="5" s="1"/>
  <c r="I8" i="6" s="1"/>
  <c r="I7" i="3"/>
  <c r="M38" i="1"/>
  <c r="L38" i="1"/>
  <c r="K38" i="1"/>
  <c r="J38" i="1"/>
  <c r="I38" i="1"/>
  <c r="M25" i="1"/>
  <c r="L25" i="1"/>
  <c r="K25" i="1"/>
  <c r="J25" i="1"/>
  <c r="I25" i="1"/>
  <c r="N36" i="13" a="1"/>
  <c r="N37" i="13" a="1"/>
  <c r="N38" i="13" a="1"/>
  <c r="N39" i="13" a="1"/>
  <c r="G7" i="18" l="1"/>
  <c r="S8" i="18"/>
  <c r="G14" i="18"/>
  <c r="G17" i="18"/>
  <c r="S21" i="18"/>
  <c r="G22" i="18"/>
  <c r="G10" i="18"/>
  <c r="S9" i="18"/>
  <c r="S16" i="18"/>
  <c r="S15" i="18"/>
  <c r="G23" i="18"/>
  <c r="G24" i="18"/>
  <c r="G8" i="18"/>
  <c r="S24" i="18"/>
  <c r="S7" i="18"/>
  <c r="G9" i="18"/>
  <c r="S23" i="18"/>
  <c r="S14" i="18"/>
  <c r="S22" i="18"/>
  <c r="G16" i="18"/>
  <c r="S17" i="18"/>
  <c r="G21" i="18"/>
  <c r="S10" i="18"/>
  <c r="G15" i="18"/>
  <c r="S37" i="12"/>
  <c r="S36" i="12"/>
  <c r="S38" i="12"/>
  <c r="S39" i="12"/>
  <c r="G7" i="14"/>
  <c r="S7" i="14"/>
  <c r="C37" i="14"/>
  <c r="S37" i="14"/>
  <c r="S36" i="14"/>
  <c r="C36" i="14"/>
  <c r="G8" i="14"/>
  <c r="S8" i="14"/>
  <c r="G14" i="14"/>
  <c r="S14" i="14"/>
  <c r="S15" i="14"/>
  <c r="G15" i="14"/>
  <c r="C39" i="14"/>
  <c r="S39" i="14"/>
  <c r="S38" i="14"/>
  <c r="C38" i="14"/>
  <c r="G21" i="14"/>
  <c r="S21" i="14"/>
  <c r="G22" i="14"/>
  <c r="S22" i="14"/>
  <c r="N39" i="13"/>
  <c r="S16" i="13"/>
  <c r="N38" i="13"/>
  <c r="S15" i="13"/>
  <c r="S23" i="13"/>
  <c r="S21" i="13"/>
  <c r="S17" i="13"/>
  <c r="S24" i="13"/>
  <c r="N37" i="13"/>
  <c r="S14" i="13"/>
  <c r="S22" i="13"/>
  <c r="S7" i="13"/>
  <c r="S9" i="13"/>
  <c r="S8" i="13"/>
  <c r="S10" i="13"/>
  <c r="N36" i="13"/>
  <c r="C39" i="12"/>
  <c r="G16" i="12"/>
  <c r="C38" i="12"/>
  <c r="G15" i="12"/>
  <c r="G23" i="12"/>
  <c r="G21" i="12"/>
  <c r="G17" i="12"/>
  <c r="G24" i="12"/>
  <c r="C37" i="12"/>
  <c r="G14" i="12"/>
  <c r="G22" i="12"/>
  <c r="G7" i="12"/>
  <c r="G9" i="12"/>
  <c r="G8" i="12"/>
  <c r="G10" i="12"/>
  <c r="C36" i="12"/>
  <c r="I20" i="7"/>
  <c r="I20" i="8" s="1"/>
  <c r="B48" i="7"/>
  <c r="B48" i="8" s="1"/>
  <c r="B46" i="7"/>
  <c r="B46" i="8" s="1"/>
  <c r="I8" i="7"/>
  <c r="I8" i="8" s="1"/>
  <c r="B47" i="7"/>
  <c r="B47" i="8" s="1"/>
  <c r="I21" i="7"/>
  <c r="I21" i="8" s="1"/>
  <c r="I34" i="7"/>
  <c r="I34" i="8" s="1"/>
  <c r="B49" i="5"/>
  <c r="B49" i="6" s="1"/>
  <c r="I19" i="3"/>
  <c r="I23" i="3" s="1"/>
  <c r="I6" i="5"/>
  <c r="I9" i="4"/>
  <c r="I7" i="4"/>
  <c r="I10" i="3"/>
  <c r="I9" i="3"/>
  <c r="I33" i="3"/>
  <c r="N39" i="15" a="1"/>
  <c r="N37" i="15" a="1"/>
  <c r="N38" i="15" a="1"/>
  <c r="N36" i="15" a="1"/>
  <c r="N38" i="15" l="1"/>
  <c r="N36" i="15"/>
  <c r="N39" i="15"/>
  <c r="N37" i="15"/>
  <c r="S38" i="13"/>
  <c r="S36" i="13"/>
  <c r="S39" i="13"/>
  <c r="S37" i="13"/>
  <c r="G14" i="13"/>
  <c r="C37" i="13"/>
  <c r="G24" i="13"/>
  <c r="C39" i="13"/>
  <c r="G23" i="13"/>
  <c r="G8" i="13"/>
  <c r="G16" i="13"/>
  <c r="G9" i="13"/>
  <c r="G7" i="13"/>
  <c r="G22" i="13"/>
  <c r="G17" i="13"/>
  <c r="G21" i="13"/>
  <c r="C36" i="13"/>
  <c r="G15" i="13"/>
  <c r="G10" i="13"/>
  <c r="C38" i="13"/>
  <c r="I19" i="4"/>
  <c r="I23" i="4" s="1"/>
  <c r="B49" i="7"/>
  <c r="B49" i="8" s="1"/>
  <c r="I9" i="5"/>
  <c r="I9" i="6" s="1"/>
  <c r="I9" i="7" s="1"/>
  <c r="I6" i="6"/>
  <c r="I22" i="3"/>
  <c r="I35" i="3"/>
  <c r="I36" i="3"/>
  <c r="I33" i="4"/>
  <c r="I10" i="4"/>
  <c r="I7" i="5"/>
  <c r="N37" i="17" a="1"/>
  <c r="N36" i="17" a="1"/>
  <c r="N39" i="17" a="1"/>
  <c r="N38" i="17" a="1"/>
  <c r="N37" i="17" l="1"/>
  <c r="N39" i="17"/>
  <c r="N36" i="17"/>
  <c r="N38" i="17"/>
  <c r="I22" i="4"/>
  <c r="I19" i="5"/>
  <c r="I19" i="6" s="1"/>
  <c r="I6" i="7"/>
  <c r="I6" i="8" s="1"/>
  <c r="I19" i="7"/>
  <c r="I19" i="8" s="1"/>
  <c r="I9" i="8"/>
  <c r="I10" i="5"/>
  <c r="I10" i="6" s="1"/>
  <c r="I10" i="7" s="1"/>
  <c r="I7" i="6"/>
  <c r="I36" i="4"/>
  <c r="I35" i="4"/>
  <c r="I33" i="5"/>
  <c r="I33" i="6" s="1"/>
  <c r="N39" i="18" a="1"/>
  <c r="N37" i="18" a="1"/>
  <c r="N38" i="18" a="1"/>
  <c r="N36" i="18" a="1"/>
  <c r="N38" i="18" l="1"/>
  <c r="N39" i="18"/>
  <c r="N36" i="18"/>
  <c r="N37" i="18"/>
  <c r="C38" i="17"/>
  <c r="S36" i="17"/>
  <c r="S39" i="17"/>
  <c r="S37" i="17"/>
  <c r="C39" i="17"/>
  <c r="C37" i="17"/>
  <c r="S38" i="17"/>
  <c r="C36" i="17"/>
  <c r="I23" i="5"/>
  <c r="I23" i="6" s="1"/>
  <c r="I23" i="7" s="1"/>
  <c r="I23" i="8" s="1"/>
  <c r="I22" i="5"/>
  <c r="I22" i="6" s="1"/>
  <c r="I22" i="7" s="1"/>
  <c r="I22" i="8" s="1"/>
  <c r="I7" i="7"/>
  <c r="I7" i="8" s="1"/>
  <c r="I10" i="8"/>
  <c r="I33" i="7"/>
  <c r="I33" i="8" s="1"/>
  <c r="I36" i="5"/>
  <c r="I36" i="6" s="1"/>
  <c r="I35" i="5"/>
  <c r="I35" i="6" s="1"/>
  <c r="S39" i="18" l="1"/>
  <c r="S36" i="18"/>
  <c r="C38" i="18"/>
  <c r="C37" i="18"/>
  <c r="C39" i="18"/>
  <c r="C36" i="18"/>
  <c r="S38" i="18"/>
  <c r="S37" i="18"/>
  <c r="I36" i="7"/>
  <c r="I36" i="8" s="1"/>
  <c r="I35" i="7"/>
  <c r="I35" i="8" s="1"/>
  <c r="S39" i="15" l="1"/>
  <c r="C39" i="15" l="1"/>
  <c r="S38" i="15"/>
  <c r="C38" i="15" l="1"/>
  <c r="C36" i="15"/>
  <c r="S36" i="15" l="1"/>
  <c r="S37" i="15"/>
  <c r="C37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that includes January 1, 2015: Increase all hourly rates in the schedule by 2.5%.
Safety shoe reimbursement remains $200 every two years.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that includes January 1, 2015: Increase all hourly rates in the schedule by 2.5%.
Safety shoe reimbursement remains $200 every two years.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that begins after January 1, 2016:
Eliminate steps 1-4 of the current schedule to make a one-step schedule. 
Increase all hourly rates in the schedule by 2.5%.
Increase Longevity Rates 2.5%. 
Safety shoe reimbursement remains $200 every two years. 
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that begins after January 1, 2017:
Increase all hourly rates in the schedule by 2.5%.
Increase Longevity Rates 2.5%. 
Safety shoe reimbursement remains $200 every two years. 
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that begins after January 1, 2018:
Increase all hourly rates in the schedule by 2.5%.
Increase Longevity Rates 2.5%. 
Safety shoe reimbursement remains $200 every two years. 
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Atkinson, Holland F</author>
  </authors>
  <commentList>
    <comment ref="A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HFA</t>
        </r>
        <r>
          <rPr>
            <sz val="9"/>
            <color indexed="81"/>
            <rFont val="Tahoma"/>
            <family val="2"/>
          </rPr>
          <t xml:space="preserve">:
Effective January 1, 2020:
Increase all hourly rates in the schedule by 2.5%.
Increase Longevity by 2.5%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Atkinson, Holland F</author>
  </authors>
  <commentList>
    <comment ref="A2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HFA:</t>
        </r>
        <r>
          <rPr>
            <sz val="9"/>
            <color indexed="81"/>
            <rFont val="Tahoma"/>
            <family val="2"/>
          </rPr>
          <t xml:space="preserve">
Effective January 1, 2021:
Increase all hourly rates in the schedule by 2.5%.
Increase Longevity by 2.5%.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<sst xmlns="http://schemas.openxmlformats.org/spreadsheetml/2006/main" count="1855" uniqueCount="147">
  <si>
    <t>Minneapolis Building and Construction Trades Council, Inspector Unit (CBI)</t>
  </si>
  <si>
    <t>NOTES FOR HRIS - this highlighted area is NOT part of the schedule,it is just here to make the transition easier for us to implememt. I will delete this salmon color area before publishing...</t>
  </si>
  <si>
    <t>Effective at the start of the first full Pay Period that includes January 1, 2015: (Step progression permitted)</t>
  </si>
  <si>
    <t>OLD</t>
  </si>
  <si>
    <t>Salary</t>
  </si>
  <si>
    <t>JOB</t>
  </si>
  <si>
    <t xml:space="preserve"> </t>
  </si>
  <si>
    <t>Step</t>
  </si>
  <si>
    <t>if  the job codes in red below are still active, delete them</t>
  </si>
  <si>
    <t>FLSA</t>
  </si>
  <si>
    <t>OTC</t>
  </si>
  <si>
    <t>Grade</t>
  </si>
  <si>
    <t>CODE</t>
  </si>
  <si>
    <t>Job Title</t>
  </si>
  <si>
    <t>Points</t>
  </si>
  <si>
    <t>P</t>
  </si>
  <si>
    <t>Action</t>
  </si>
  <si>
    <t>CODE(s)</t>
  </si>
  <si>
    <t>Delete these</t>
  </si>
  <si>
    <t>N</t>
  </si>
  <si>
    <t>05470C</t>
  </si>
  <si>
    <t>Building Inspector - Building</t>
  </si>
  <si>
    <t>H</t>
  </si>
  <si>
    <t>title change only</t>
  </si>
  <si>
    <t>05670C</t>
  </si>
  <si>
    <t>Building Inspector - Warm Air Heating /Air Conditioning/ Ventillation</t>
  </si>
  <si>
    <t>05490C</t>
  </si>
  <si>
    <t>Building Inspector - Elevator</t>
  </si>
  <si>
    <t>05610C</t>
  </si>
  <si>
    <t>Building Inspector - Plumbing*</t>
  </si>
  <si>
    <t>05560C</t>
  </si>
  <si>
    <t>Building Inspector - Pipe Trades*</t>
  </si>
  <si>
    <t xml:space="preserve">Title consolidation </t>
  </si>
  <si>
    <t>05550C</t>
  </si>
  <si>
    <t>05540C</t>
  </si>
  <si>
    <t>05650C</t>
  </si>
  <si>
    <t>05630C</t>
  </si>
  <si>
    <t xml:space="preserve">"Pipe Trades" = Gas Processing, Gas Heating, Heating and Refrigeration, Steam and Hot Water </t>
  </si>
  <si>
    <t xml:space="preserve">*Employees in Building Inspector - Plumbing and Building Inspector - Pipe Trades are members of Plumbers Local #15 or Pipefitters Local #539 </t>
  </si>
  <si>
    <t xml:space="preserve">and receive a supplemental pension contribution to the Twin Cities Pipe Trades Pension Trust in the amount of $2.33 for each straight-time </t>
  </si>
  <si>
    <t>hour paid, to a maximum of 2080 hours per year. The supplemental pension fund contribution is in addition to the hourly wage shown above.</t>
  </si>
  <si>
    <t>05960C</t>
  </si>
  <si>
    <t xml:space="preserve">Lead Building Inspector - Building  </t>
  </si>
  <si>
    <t>06010C</t>
  </si>
  <si>
    <t>Lead Building Inspector - Warm Air Heating /Air Conditioning/ Ventillation</t>
  </si>
  <si>
    <t>05959C</t>
  </si>
  <si>
    <t>Lead Building Inspector - Elevator</t>
  </si>
  <si>
    <t>06000C</t>
  </si>
  <si>
    <t>Lead Building Inspector - Plumbing*</t>
  </si>
  <si>
    <t>05990C</t>
  </si>
  <si>
    <t>Lead Building Inspector - Pipe Trades*</t>
  </si>
  <si>
    <t>(there was only 1 job title in pipe trades previously - Heating and Refrgeration)</t>
  </si>
  <si>
    <t>*Employees in Lead Building Inspector - Plumbing and Lead Building Inspector - Pipe Trades are members of Plumbers Local #15 or Pipefitters Local</t>
  </si>
  <si>
    <t xml:space="preserve"> #539 and receive a supplemental pension contribution to the Twin Cities Pipe Trades Pension Trust in the amount of $2.33 for each straight-time </t>
  </si>
  <si>
    <t>09179C</t>
  </si>
  <si>
    <t>Senior Building Inspector - Building</t>
  </si>
  <si>
    <t>09202C</t>
  </si>
  <si>
    <t>Senior Building Inspector - Warm Air Heating /Air Conditioning/ Ventillation</t>
  </si>
  <si>
    <t>09183C</t>
  </si>
  <si>
    <t xml:space="preserve">Senior Building Inspector - Plumbing* </t>
  </si>
  <si>
    <t>09182C</t>
  </si>
  <si>
    <t>Senior Building Inspector - Pipe Trades*</t>
  </si>
  <si>
    <t xml:space="preserve">*Employees in Senior Building Inspector - Plumbing and Senior Building Inspector - Pipe Trades are members of Plumbers Local #15 or Pipefitters Local </t>
  </si>
  <si>
    <t xml:space="preserve">#539 and receive a supplemental pension contribution to the Twin Cities Pipe Trades Pension Trust in the amount of $2.33 for each straight-time </t>
  </si>
  <si>
    <t>Provided that employees in this section shall receive the following longevity:</t>
  </si>
  <si>
    <t>These payments shall be based on a maximum of 80 hours bi-weekly:</t>
  </si>
  <si>
    <t>cents per hour additional at the beginning of the 10th year of service.</t>
  </si>
  <si>
    <t>cents per hour additional at the beginning of the 15th year of service.</t>
  </si>
  <si>
    <t>cents per hour additional at the beginning of the 20th year of service.</t>
  </si>
  <si>
    <t>cents per hour additional at the beginning of the 25th year of service.</t>
  </si>
  <si>
    <t>***New employees hired on or after June 1, 2001, are not eligible for longevity.</t>
  </si>
  <si>
    <t xml:space="preserve">Compressed work week arrangements, such as four 10 hour days per week, voluntarily agreed upon by employees </t>
  </si>
  <si>
    <t>and their supervisors, shall be exempt from the daily overtime provisions.”</t>
  </si>
  <si>
    <t xml:space="preserve">*Employees in Senior Building Inspector - Plumbing and Senior Building Inspector - Pipe Trades are members of Plumbers Local #15 </t>
  </si>
  <si>
    <t xml:space="preserve">or Pipefitters Local #539 and receive a supplemental pension contribution to the Twin Cities Pipe Trades Pension Trust in the amount of </t>
  </si>
  <si>
    <t>$2.33 for each straight-time hour paid, to a maximum of 2080 hours per year. The supplemental pension fund contribution is in addition to the</t>
  </si>
  <si>
    <t>hourly wage shown above.</t>
  </si>
  <si>
    <t xml:space="preserve">*Employees in Lead Building Inspector - Plumbing and Lead Building Inspector - Pipe Trades are members of Plumbers Local #15 </t>
  </si>
  <si>
    <t>Provided that employees hired before June 1, 2001 are eligible to receive the following longevity:</t>
  </si>
  <si>
    <t>Effective at the start of the first full Pay Period following  January 1, 2016</t>
  </si>
  <si>
    <t>Effective at the start of the first full Pay Period following  January 1, 2017</t>
  </si>
  <si>
    <t>Effective at the start of the first full Pay Period following  January 1, 2018</t>
  </si>
  <si>
    <t>Effective January 1, 2019</t>
  </si>
  <si>
    <t>Effective January 1, 2020</t>
  </si>
  <si>
    <t>Effective January 1, 2021</t>
  </si>
  <si>
    <t>Brenda Miller</t>
  </si>
  <si>
    <t>Completed audit</t>
  </si>
  <si>
    <t>PercIncr2022</t>
  </si>
  <si>
    <t>Data From</t>
  </si>
  <si>
    <t>Data2021</t>
  </si>
  <si>
    <t>Job Code</t>
  </si>
  <si>
    <t>Sal Grade</t>
  </si>
  <si>
    <t>Class Grade</t>
  </si>
  <si>
    <t>Step 1</t>
  </si>
  <si>
    <t>N-2</t>
  </si>
  <si>
    <t>FLSA-OTC</t>
  </si>
  <si>
    <t>Title</t>
  </si>
  <si>
    <t>Rate</t>
  </si>
  <si>
    <t>Pension</t>
  </si>
  <si>
    <t xml:space="preserve">and receive a supplemental pension contribution to the Twin Cities Pipe Trades Pension Trust in the amount of </t>
  </si>
  <si>
    <t xml:space="preserve">*Plumbing and Pipe Trades employees are members of Plumbers Local #15 or Pipefitters Local #539 </t>
  </si>
  <si>
    <r>
      <t xml:space="preserve">Effective January 1, 2022 </t>
    </r>
    <r>
      <rPr>
        <i/>
        <sz val="10"/>
        <rFont val="Calibri"/>
        <family val="2"/>
        <scheme val="minor"/>
      </rPr>
      <t>(2.5% Increase)</t>
    </r>
  </si>
  <si>
    <t>Plumbing and Pipe Trades Pension Contribution</t>
  </si>
  <si>
    <t>10th</t>
  </si>
  <si>
    <t>15th</t>
  </si>
  <si>
    <t>20th</t>
  </si>
  <si>
    <t>25th</t>
  </si>
  <si>
    <t>Update</t>
  </si>
  <si>
    <t>Y</t>
  </si>
  <si>
    <t>contribution is in addition to the hourly wage shown above.</t>
  </si>
  <si>
    <t>PercIncr2023</t>
  </si>
  <si>
    <t>Data2022</t>
  </si>
  <si>
    <t>PercIncr2024</t>
  </si>
  <si>
    <t>Data2023</t>
  </si>
  <si>
    <r>
      <t xml:space="preserve">Effective January 1, 2023 </t>
    </r>
    <r>
      <rPr>
        <i/>
        <sz val="10"/>
        <rFont val="Calibri"/>
        <family val="2"/>
        <scheme val="minor"/>
      </rPr>
      <t>(2.5% Increase)</t>
    </r>
  </si>
  <si>
    <t>HRIS &amp; Payroll</t>
  </si>
  <si>
    <t>Compensation</t>
  </si>
  <si>
    <t>Building Inspector - Warm Air Heating /Air Conditioning/ Ventilation</t>
  </si>
  <si>
    <t>Senior Building Inspector - Warm Air Heating /Air Conditioning/ Ventilation</t>
  </si>
  <si>
    <t>Lead Building Inspector - Warm Air Heating /Air Conditioning/ Ventilation</t>
  </si>
  <si>
    <t>Corrected LIUNA pension contribution related rates</t>
  </si>
  <si>
    <t>Last Updated March 14, 2024</t>
  </si>
  <si>
    <r>
      <t xml:space="preserve">Effective May 1, 2023 </t>
    </r>
    <r>
      <rPr>
        <i/>
        <sz val="10"/>
        <rFont val="Calibri"/>
        <family val="2"/>
        <scheme val="minor"/>
      </rPr>
      <t>(Mkt Adjustment)</t>
    </r>
  </si>
  <si>
    <r>
      <t xml:space="preserve">Effective January 1, 2024 </t>
    </r>
    <r>
      <rPr>
        <i/>
        <sz val="10"/>
        <rFont val="Calibri"/>
        <family val="2"/>
        <scheme val="minor"/>
      </rPr>
      <t>(4.5% Increase + Market Adjustment)</t>
    </r>
  </si>
  <si>
    <t>Last Updated May 30, 2024</t>
  </si>
  <si>
    <t>City of Minneapolis</t>
  </si>
  <si>
    <t>Last updated 12/10/2024</t>
  </si>
  <si>
    <t>Page 1 of 1</t>
  </si>
  <si>
    <t>Effective</t>
  </si>
  <si>
    <t>Previous Effective Date</t>
  </si>
  <si>
    <t>Increase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</si>
  <si>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</si>
  <si>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</si>
  <si>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</si>
  <si>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</si>
  <si>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</si>
  <si>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</si>
  <si>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</si>
  <si>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</si>
  <si>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</si>
  <si>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</si>
  <si>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</si>
  <si>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</si>
  <si>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Pension*:</t>
  </si>
  <si>
    <t>8. Enter previous tab effective date in K1</t>
  </si>
  <si>
    <t>Last Updated April 1, 2025</t>
  </si>
  <si>
    <t>Last Updated on 4/1/2025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</si>
</sst>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General_)"/>
    <numFmt numFmtId="165" formatCode="0.000"/>
    <numFmt numFmtId="166" formatCode="#,##0.000"/>
    <numFmt numFmtId="167" formatCode="#,##0.00000"/>
    <numFmt numFmtId="168" formatCode="&quot;$&quot;#,##0.00"/>
    <numFmt numFmtId="169" formatCode="&quot;$&quot;#,##0.000"/>
    <numFmt numFmtId="170" formatCode="&quot;$&quot;#,##0"/>
    <numFmt numFmtId="171" formatCode="[$-409]mmmm\ d\,\ yyyy;@"/>
  </numFmts>
  <fonts count="24"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name val="Helv"/>
    </font>
    <font>
      <b/>
      <sz val="8.5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MS Sans Serif"/>
      <family val="2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 Unicode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8BF52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164" fontId="5" fillId="0" borderId="0"/>
    <xf numFmtId="0" fontId="9" fillId="0" borderId="0" applyNumberFormat="0" applyFont="0" applyFill="0" applyBorder="0" applyAlignment="0" applyProtection="0">
      <alignment horizontal="left"/>
    </xf>
    <xf numFmtId="0" fontId="16" fillId="0" borderId="0"/>
    <xf numFmtId="0" fontId="20" fillId="0" borderId="0"/>
  </cellStyleXfs>
  <cellXfs count="21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left"/>
    </xf>
    <xf numFmtId="2" fontId="1" fillId="0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2" fontId="2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/>
    <xf numFmtId="0" fontId="3" fillId="0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2" fillId="0" borderId="0" xfId="0" applyFont="1" applyFill="1" applyBorder="1"/>
    <xf numFmtId="164" fontId="2" fillId="0" borderId="0" xfId="1" applyFont="1" applyFill="1" applyBorder="1" applyAlignment="1">
      <alignment horizont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164" fontId="6" fillId="0" borderId="0" xfId="1" applyFont="1" applyFill="1" applyAlignment="1" applyProtection="1">
      <alignment horizontal="center"/>
    </xf>
    <xf numFmtId="4" fontId="2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7" fillId="2" borderId="0" xfId="0" applyFont="1" applyFill="1" applyBorder="1"/>
    <xf numFmtId="0" fontId="8" fillId="2" borderId="0" xfId="0" applyFont="1" applyFill="1" applyBorder="1"/>
    <xf numFmtId="0" fontId="10" fillId="0" borderId="0" xfId="2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2" applyFont="1" applyFill="1" applyAlignment="1">
      <alignment horizontal="center"/>
    </xf>
    <xf numFmtId="0" fontId="10" fillId="0" borderId="0" xfId="2" applyFont="1" applyFill="1" applyAlignment="1"/>
    <xf numFmtId="0" fontId="10" fillId="0" borderId="0" xfId="0" applyFont="1" applyFill="1" applyBorder="1"/>
    <xf numFmtId="164" fontId="6" fillId="0" borderId="0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11" fillId="0" borderId="0" xfId="0" applyFont="1" applyFill="1" applyAlignment="1">
      <alignment horizontal="center"/>
    </xf>
    <xf numFmtId="0" fontId="12" fillId="0" borderId="0" xfId="0" applyFont="1" applyFill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2" fontId="4" fillId="2" borderId="0" xfId="0" applyNumberFormat="1" applyFont="1" applyFill="1" applyBorder="1" applyAlignment="1">
      <alignment horizontal="left"/>
    </xf>
    <xf numFmtId="1" fontId="4" fillId="2" borderId="0" xfId="0" applyNumberFormat="1" applyFont="1" applyFill="1" applyBorder="1" applyAlignment="1">
      <alignment horizontal="left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/>
    <xf numFmtId="4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left" indent="1"/>
    </xf>
    <xf numFmtId="164" fontId="1" fillId="0" borderId="0" xfId="1" applyFont="1" applyFill="1" applyAlignment="1">
      <alignment horizontal="center"/>
    </xf>
    <xf numFmtId="164" fontId="1" fillId="0" borderId="0" xfId="1" applyFont="1" applyFill="1"/>
    <xf numFmtId="164" fontId="2" fillId="0" borderId="0" xfId="1" applyFont="1" applyFill="1" applyAlignment="1">
      <alignment horizontal="center"/>
    </xf>
    <xf numFmtId="0" fontId="13" fillId="2" borderId="0" xfId="0" applyFont="1" applyFill="1" applyBorder="1"/>
    <xf numFmtId="164" fontId="2" fillId="0" borderId="0" xfId="1" applyFont="1" applyFill="1"/>
    <xf numFmtId="0" fontId="2" fillId="0" borderId="0" xfId="0" applyFont="1" applyFill="1" applyAlignment="1" applyProtection="1"/>
    <xf numFmtId="3" fontId="2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center"/>
    </xf>
    <xf numFmtId="164" fontId="2" fillId="0" borderId="0" xfId="1" applyFont="1" applyFill="1" applyAlignment="1" applyProtection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left"/>
    </xf>
    <xf numFmtId="0" fontId="7" fillId="0" borderId="0" xfId="0" applyFont="1" applyFill="1" applyBorder="1"/>
    <xf numFmtId="0" fontId="8" fillId="0" borderId="0" xfId="0" applyFont="1" applyFill="1" applyBorder="1"/>
    <xf numFmtId="166" fontId="2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2" fillId="0" borderId="0" xfId="0" applyFont="1" applyFill="1" applyAlignment="1">
      <alignment horizontal="center"/>
    </xf>
    <xf numFmtId="165" fontId="2" fillId="0" borderId="0" xfId="0" applyNumberFormat="1" applyFont="1" applyFill="1"/>
    <xf numFmtId="14" fontId="0" fillId="0" borderId="0" xfId="0" applyNumberFormat="1"/>
    <xf numFmtId="0" fontId="1" fillId="0" borderId="0" xfId="0" applyFont="1" applyFill="1" applyProtection="1"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Protection="1">
      <protection hidden="1"/>
    </xf>
    <xf numFmtId="0" fontId="19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3" fillId="0" borderId="1" xfId="0" applyNumberFormat="1" applyFont="1" applyFill="1" applyBorder="1" applyAlignment="1" applyProtection="1">
      <alignment horizontal="center"/>
      <protection hidden="1"/>
    </xf>
    <xf numFmtId="164" fontId="2" fillId="0" borderId="0" xfId="1" applyFont="1" applyFill="1" applyBorder="1" applyAlignment="1" applyProtection="1">
      <alignment horizontal="center"/>
      <protection hidden="1"/>
    </xf>
    <xf numFmtId="165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164" fontId="6" fillId="0" borderId="0" xfId="1" applyFont="1" applyFill="1" applyAlignment="1" applyProtection="1">
      <alignment horizontal="center"/>
      <protection hidden="1"/>
    </xf>
    <xf numFmtId="4" fontId="2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10" fillId="0" borderId="0" xfId="2" applyFont="1" applyFill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10" fillId="0" borderId="0" xfId="2" applyFont="1" applyFill="1" applyAlignment="1" applyProtection="1">
      <protection hidden="1"/>
    </xf>
    <xf numFmtId="0" fontId="10" fillId="0" borderId="0" xfId="0" applyFont="1" applyFill="1" applyBorder="1" applyProtection="1">
      <protection hidden="1"/>
    </xf>
    <xf numFmtId="0" fontId="6" fillId="0" borderId="0" xfId="1" applyNumberFormat="1" applyFont="1" applyFill="1" applyBorder="1" applyAlignment="1" applyProtection="1">
      <alignment horizontal="center"/>
      <protection hidden="1"/>
    </xf>
    <xf numFmtId="166" fontId="2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NumberFormat="1" applyFont="1" applyFill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2" fontId="3" fillId="0" borderId="0" xfId="0" applyNumberFormat="1" applyFont="1" applyFill="1" applyBorder="1" applyAlignment="1" applyProtection="1">
      <alignment horizontal="center"/>
      <protection hidden="1"/>
    </xf>
    <xf numFmtId="1" fontId="3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6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2" fillId="0" borderId="0" xfId="0" applyFont="1" applyFill="1" applyAlignment="1" applyProtection="1">
      <alignment horizontal="center"/>
      <protection hidden="1"/>
    </xf>
    <xf numFmtId="2" fontId="4" fillId="0" borderId="0" xfId="0" applyNumberFormat="1" applyFont="1" applyFill="1" applyBorder="1" applyAlignment="1" applyProtection="1">
      <alignment horizontal="left"/>
      <protection hidden="1"/>
    </xf>
    <xf numFmtId="1" fontId="4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2" applyFont="1" applyFill="1" applyAlignment="1" applyProtection="1">
      <alignment horizontal="center"/>
      <protection hidden="1"/>
    </xf>
    <xf numFmtId="4" fontId="8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 indent="1"/>
      <protection hidden="1"/>
    </xf>
    <xf numFmtId="164" fontId="1" fillId="0" borderId="0" xfId="1" applyFont="1" applyFill="1" applyAlignment="1" applyProtection="1">
      <alignment horizontal="center"/>
      <protection hidden="1"/>
    </xf>
    <xf numFmtId="164" fontId="1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alignment horizontal="center"/>
      <protection hidden="1"/>
    </xf>
    <xf numFmtId="0" fontId="13" fillId="0" borderId="0" xfId="0" applyFont="1" applyFill="1" applyBorder="1" applyProtection="1">
      <protection hidden="1"/>
    </xf>
    <xf numFmtId="164" fontId="2" fillId="0" borderId="0" xfId="1" applyFont="1" applyFill="1" applyProtection="1">
      <protection hidden="1"/>
    </xf>
    <xf numFmtId="165" fontId="2" fillId="0" borderId="0" xfId="0" applyNumberFormat="1" applyFont="1" applyFill="1" applyProtection="1">
      <protection hidden="1"/>
    </xf>
    <xf numFmtId="0" fontId="2" fillId="0" borderId="0" xfId="0" applyFont="1" applyFill="1" applyAlignment="1" applyProtection="1">
      <protection hidden="1"/>
    </xf>
    <xf numFmtId="164" fontId="2" fillId="0" borderId="0" xfId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Protection="1">
      <protection hidden="1"/>
    </xf>
    <xf numFmtId="167" fontId="2" fillId="0" borderId="0" xfId="0" applyNumberFormat="1" applyFont="1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2" fontId="1" fillId="0" borderId="0" xfId="0" applyNumberFormat="1" applyFont="1" applyFill="1" applyAlignment="1" applyProtection="1">
      <alignment horizontal="center"/>
      <protection hidden="1"/>
    </xf>
    <xf numFmtId="2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center"/>
      <protection hidden="1"/>
    </xf>
    <xf numFmtId="2" fontId="3" fillId="0" borderId="0" xfId="0" applyNumberFormat="1" applyFont="1" applyFill="1" applyAlignment="1" applyProtection="1">
      <alignment horizontal="center"/>
      <protection hidden="1"/>
    </xf>
    <xf numFmtId="1" fontId="3" fillId="0" borderId="1" xfId="0" applyNumberFormat="1" applyFont="1" applyFill="1" applyBorder="1" applyAlignment="1" applyProtection="1">
      <alignment horizontal="center"/>
      <protection hidden="1"/>
    </xf>
    <xf numFmtId="165" fontId="2" fillId="0" borderId="0" xfId="0" applyNumberFormat="1" applyFont="1" applyFill="1" applyBorder="1" applyProtection="1">
      <protection hidden="1"/>
    </xf>
    <xf numFmtId="0" fontId="11" fillId="0" borderId="0" xfId="0" applyFont="1" applyFill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69" fontId="2" fillId="0" borderId="0" xfId="0" applyNumberFormat="1" applyFont="1" applyFill="1" applyAlignment="1" applyProtection="1">
      <alignment horizontal="center"/>
      <protection hidden="1"/>
    </xf>
    <xf numFmtId="169" fontId="2" fillId="0" borderId="0" xfId="0" applyNumberFormat="1" applyFont="1" applyFill="1" applyProtection="1"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10" fontId="2" fillId="3" borderId="0" xfId="0" applyNumberFormat="1" applyFont="1" applyFill="1" applyBorder="1" applyAlignment="1" applyProtection="1">
      <alignment horizontal="left" indent="1"/>
      <protection hidden="1"/>
    </xf>
    <xf numFmtId="0" fontId="2" fillId="3" borderId="0" xfId="0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left" inden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left"/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right"/>
      <protection hidden="1"/>
    </xf>
    <xf numFmtId="0" fontId="1" fillId="3" borderId="7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3" fillId="3" borderId="7" xfId="0" applyFont="1" applyFill="1" applyBorder="1" applyAlignment="1" applyProtection="1">
      <alignment horizontal="center"/>
      <protection hidden="1"/>
    </xf>
    <xf numFmtId="169" fontId="2" fillId="3" borderId="0" xfId="0" applyNumberFormat="1" applyFont="1" applyFill="1" applyBorder="1" applyAlignment="1" applyProtection="1">
      <alignment horizontal="center"/>
      <protection hidden="1"/>
    </xf>
    <xf numFmtId="0" fontId="7" fillId="3" borderId="0" xfId="0" applyFont="1" applyFill="1" applyBorder="1" applyAlignment="1" applyProtection="1">
      <alignment horizontal="right"/>
      <protection hidden="1"/>
    </xf>
    <xf numFmtId="2" fontId="4" fillId="3" borderId="0" xfId="0" applyNumberFormat="1" applyFont="1" applyFill="1" applyBorder="1" applyAlignment="1" applyProtection="1">
      <alignment horizontal="right"/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7" fillId="3" borderId="0" xfId="0" applyFont="1" applyFill="1" applyBorder="1" applyAlignment="1" applyProtection="1">
      <alignment horizontal="center"/>
      <protection hidden="1"/>
    </xf>
    <xf numFmtId="2" fontId="3" fillId="3" borderId="0" xfId="0" applyNumberFormat="1" applyFont="1" applyFill="1" applyBorder="1" applyAlignment="1" applyProtection="1">
      <alignment horizontal="right"/>
      <protection hidden="1"/>
    </xf>
    <xf numFmtId="1" fontId="3" fillId="3" borderId="0" xfId="0" applyNumberFormat="1" applyFont="1" applyFill="1" applyBorder="1" applyAlignment="1" applyProtection="1">
      <alignment horizontal="right"/>
      <protection hidden="1"/>
    </xf>
    <xf numFmtId="0" fontId="7" fillId="3" borderId="0" xfId="0" applyFont="1" applyFill="1" applyBorder="1" applyProtection="1">
      <protection hidden="1"/>
    </xf>
    <xf numFmtId="0" fontId="13" fillId="3" borderId="0" xfId="0" applyFont="1" applyFill="1" applyBorder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168" fontId="2" fillId="4" borderId="0" xfId="0" applyNumberFormat="1" applyFont="1" applyFill="1" applyBorder="1" applyAlignment="1" applyProtection="1">
      <alignment horizontal="left" indent="1"/>
      <protection hidden="1"/>
    </xf>
    <xf numFmtId="0" fontId="2" fillId="5" borderId="0" xfId="0" applyFont="1" applyFill="1" applyBorder="1" applyProtection="1">
      <protection hidden="1"/>
    </xf>
    <xf numFmtId="0" fontId="3" fillId="5" borderId="7" xfId="0" applyFont="1" applyFill="1" applyBorder="1" applyAlignment="1" applyProtection="1">
      <alignment horizontal="right"/>
      <protection hidden="1"/>
    </xf>
    <xf numFmtId="0" fontId="1" fillId="5" borderId="7" xfId="0" applyFont="1" applyFill="1" applyBorder="1" applyAlignment="1" applyProtection="1">
      <alignment horizontal="center"/>
      <protection hidden="1"/>
    </xf>
    <xf numFmtId="0" fontId="3" fillId="5" borderId="7" xfId="0" applyFont="1" applyFill="1" applyBorder="1" applyAlignment="1" applyProtection="1">
      <alignment horizontal="center"/>
      <protection hidden="1"/>
    </xf>
    <xf numFmtId="168" fontId="2" fillId="5" borderId="0" xfId="0" applyNumberFormat="1" applyFont="1" applyFill="1" applyBorder="1" applyProtection="1"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1" fillId="5" borderId="0" xfId="0" applyFont="1" applyFill="1" applyBorder="1" applyProtection="1">
      <protection hidden="1"/>
    </xf>
    <xf numFmtId="0" fontId="2" fillId="5" borderId="0" xfId="0" applyFont="1" applyFill="1" applyBorder="1" applyAlignment="1" applyProtection="1">
      <alignment horizontal="center"/>
      <protection hidden="1"/>
    </xf>
    <xf numFmtId="169" fontId="2" fillId="5" borderId="0" xfId="0" applyNumberFormat="1" applyFont="1" applyFill="1" applyBorder="1" applyAlignment="1" applyProtection="1">
      <alignment horizontal="center"/>
      <protection hidden="1"/>
    </xf>
    <xf numFmtId="169" fontId="22" fillId="3" borderId="8" xfId="3" applyNumberFormat="1" applyFont="1" applyFill="1" applyBorder="1" applyAlignment="1">
      <alignment horizontal="center"/>
    </xf>
    <xf numFmtId="0" fontId="2" fillId="0" borderId="0" xfId="0" applyFont="1" applyFill="1" applyAlignment="1" applyProtection="1">
      <alignment horizontal="left"/>
      <protection hidden="1"/>
    </xf>
    <xf numFmtId="170" fontId="2" fillId="3" borderId="0" xfId="0" applyNumberFormat="1" applyFont="1" applyFill="1" applyBorder="1" applyAlignment="1" applyProtection="1">
      <alignment horizontal="right"/>
      <protection hidden="1"/>
    </xf>
    <xf numFmtId="0" fontId="1" fillId="0" borderId="0" xfId="0" applyFont="1" applyFill="1" applyAlignment="1" applyProtection="1">
      <alignment horizontal="left"/>
      <protection hidden="1"/>
    </xf>
    <xf numFmtId="14" fontId="2" fillId="6" borderId="0" xfId="0" applyNumberFormat="1" applyFont="1" applyFill="1" applyBorder="1" applyAlignment="1" applyProtection="1">
      <alignment horizontal="left" indent="1"/>
      <protection hidden="1"/>
    </xf>
    <xf numFmtId="168" fontId="2" fillId="6" borderId="0" xfId="0" applyNumberFormat="1" applyFont="1" applyFill="1" applyBorder="1" applyAlignment="1" applyProtection="1">
      <alignment horizontal="left" indent="1"/>
      <protection hidden="1"/>
    </xf>
    <xf numFmtId="168" fontId="2" fillId="5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left"/>
      <protection hidden="1"/>
    </xf>
    <xf numFmtId="171" fontId="1" fillId="0" borderId="0" xfId="0" applyNumberFormat="1" applyFont="1" applyFill="1" applyAlignment="1" applyProtection="1">
      <alignment horizontal="left"/>
      <protection hidden="1"/>
    </xf>
    <xf numFmtId="9" fontId="1" fillId="0" borderId="0" xfId="0" applyNumberFormat="1" applyFont="1" applyFill="1" applyProtection="1"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2" fillId="6" borderId="0" xfId="0" applyFont="1" applyFill="1" applyBorder="1" applyAlignment="1" applyProtection="1">
      <alignment horizontal="left"/>
      <protection hidden="1"/>
    </xf>
  </cellXfs>
  <cellStyles count="5">
    <cellStyle name="Normal" xfId="0" builtinId="0"/>
    <cellStyle name="Normal 2" xfId="3" xr:uid="{00000000-0005-0000-0000-000001000000}"/>
    <cellStyle name="Normal 3" xfId="4" xr:uid="{EC463CCE-5C4B-41E2-A717-2174B3DD337D}"/>
    <cellStyle name="Normal_cma SALORD200020012002" xfId="1" xr:uid="{00000000-0005-0000-0000-000002000000}"/>
    <cellStyle name="PSChar" xfId="2" xr:uid="{00000000-0005-0000-0000-000003000000}"/>
  </cellStyles>
  <dxfs count="0"/>
  <tableStyles count="1" defaultTableStyle="TableStyleMedium2" defaultPivotStyle="PivotStyleLight16">
    <tableStyle name="Invisible" pivot="0" table="0" count="0" xr9:uid="{A6DCBA0C-C357-4B3C-B89B-63D0BC3B453C}"/>
  </tableStyles>
  <colors>
    <mruColors>
      <color rgb="FF8BF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904875</xdr:colOff>
      <xdr:row>6</xdr:row>
      <xdr:rowOff>38100</xdr:rowOff>
    </xdr:from>
    <xdr:to>
      <xdr:col>9</xdr:col>
      <xdr:colOff>2126019</xdr:colOff>
      <xdr:row>21</xdr:row>
      <xdr:rowOff>59484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BBD68D-DFA4-41E6-A851-199CCB539BC8}"/>
            </a:ext>
          </a:extLst>
        </xdr:cNvPr>
        <xdr:cNvSpPr txBox="1"/>
      </xdr:nvSpPr>
      <xdr:spPr>
        <a:xfrm>
          <a:off x="8629650" y="1019175"/>
          <a:ext cx="2268894" cy="2469309"/>
        </a:xfrm>
        <a:prstGeom prst="rect">
          <a:avLst/>
        </a:prstGeom>
        <a:solidFill>
          <a:srgbClr val="8BF52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 a copy of the previous workbook.</a:t>
          </a:r>
        </a:p>
        <a:p>
          <a:r>
            <a:rPr lang="en-US" sz="1100"/>
            <a:t>To create a new tab:</a:t>
          </a:r>
        </a:p>
        <a:p>
          <a:r>
            <a:rPr lang="en-US" sz="1100"/>
            <a:t>1. Right click on last tab</a:t>
          </a:r>
        </a:p>
        <a:p>
          <a:r>
            <a:rPr lang="en-US" sz="1100"/>
            <a:t>2. Select "Move or Copy"</a:t>
          </a:r>
        </a:p>
        <a:p>
          <a:r>
            <a:rPr lang="en-US" sz="1100"/>
            <a:t>3. In "Before Sheet" select "Move to End"</a:t>
          </a:r>
        </a:p>
        <a:p>
          <a:r>
            <a:rPr lang="en-US" sz="1100"/>
            <a:t>4. Click "Create Copy"</a:t>
          </a:r>
        </a:p>
        <a:p>
          <a:r>
            <a:rPr lang="en-US" sz="1100"/>
            <a:t>5. Click "OK"</a:t>
          </a:r>
        </a:p>
        <a:p>
          <a:r>
            <a:rPr lang="en-US" sz="1100"/>
            <a:t>6. Change tab name to new effective date in the format M/D/YYYY</a:t>
          </a:r>
        </a:p>
        <a:p>
          <a:r>
            <a:rPr lang="en-US" sz="1100"/>
            <a:t>7. Proceed to item 8 on the new tab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6</xdr:row>
      <xdr:rowOff>28575</xdr:rowOff>
    </xdr:from>
    <xdr:to>
      <xdr:col>9</xdr:col>
      <xdr:colOff>2116494</xdr:colOff>
      <xdr:row>21</xdr:row>
      <xdr:rowOff>49959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3C535E-E07E-4809-9A69-D61990F74468}"/>
            </a:ext>
          </a:extLst>
        </xdr:cNvPr>
        <xdr:cNvSpPr txBox="1"/>
      </xdr:nvSpPr>
      <xdr:spPr>
        <a:xfrm>
          <a:off x="8620125" y="1009650"/>
          <a:ext cx="2268894" cy="2469309"/>
        </a:xfrm>
        <a:prstGeom prst="rect">
          <a:avLst/>
        </a:prstGeom>
        <a:solidFill>
          <a:srgbClr val="8BF52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 a copy of the previous workbook.</a:t>
          </a:r>
        </a:p>
        <a:p>
          <a:r>
            <a:rPr lang="en-US" sz="1100"/>
            <a:t>To create a new tab:</a:t>
          </a:r>
        </a:p>
        <a:p>
          <a:r>
            <a:rPr lang="en-US" sz="1100"/>
            <a:t>1. Right click on last tab</a:t>
          </a:r>
        </a:p>
        <a:p>
          <a:r>
            <a:rPr lang="en-US" sz="1100"/>
            <a:t>2. Select "Move or Copy"</a:t>
          </a:r>
        </a:p>
        <a:p>
          <a:r>
            <a:rPr lang="en-US" sz="1100"/>
            <a:t>3. In "Before Sheet" select "Move to End"</a:t>
          </a:r>
        </a:p>
        <a:p>
          <a:r>
            <a:rPr lang="en-US" sz="1100"/>
            <a:t>4. Click "Create Copy"</a:t>
          </a:r>
        </a:p>
        <a:p>
          <a:r>
            <a:rPr lang="en-US" sz="1100"/>
            <a:t>5. Click "OK"</a:t>
          </a:r>
        </a:p>
        <a:p>
          <a:r>
            <a:rPr lang="en-US" sz="1100"/>
            <a:t>6. Change tab name to new effective date in the format M/D/YYYY</a:t>
          </a:r>
        </a:p>
        <a:p>
          <a:r>
            <a:rPr lang="en-US" sz="1100"/>
            <a:t>7. Proceed to item 8 on the new tab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950944</xdr:colOff>
      <xdr:row>6</xdr:row>
      <xdr:rowOff>18660</xdr:rowOff>
    </xdr:from>
    <xdr:to>
      <xdr:col>9</xdr:col>
      <xdr:colOff>2170144</xdr:colOff>
      <xdr:row>20</xdr:row>
      <xdr:rowOff>155316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9C07FA0-2A30-4DD3-A119-3615D2905348}"/>
            </a:ext>
          </a:extLst>
        </xdr:cNvPr>
        <xdr:cNvSpPr txBox="1"/>
      </xdr:nvSpPr>
      <xdr:spPr>
        <a:xfrm>
          <a:off x="8677857" y="1019757"/>
          <a:ext cx="2268894" cy="2469309"/>
        </a:xfrm>
        <a:prstGeom prst="rect">
          <a:avLst/>
        </a:prstGeom>
        <a:solidFill>
          <a:srgbClr val="8BF52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 a copy of the previous workbook.</a:t>
          </a:r>
        </a:p>
        <a:p>
          <a:r>
            <a:rPr lang="en-US" sz="1100"/>
            <a:t>To create a new tab:</a:t>
          </a:r>
        </a:p>
        <a:p>
          <a:r>
            <a:rPr lang="en-US" sz="1100"/>
            <a:t>1. Right click on last tab</a:t>
          </a:r>
        </a:p>
        <a:p>
          <a:r>
            <a:rPr lang="en-US" sz="1100"/>
            <a:t>2. Select "Move or Copy"</a:t>
          </a:r>
        </a:p>
        <a:p>
          <a:r>
            <a:rPr lang="en-US" sz="1100"/>
            <a:t>3. In "Before Sheet" select "Move to End"</a:t>
          </a:r>
        </a:p>
        <a:p>
          <a:r>
            <a:rPr lang="en-US" sz="1100"/>
            <a:t>4. Click "Create Copy"</a:t>
          </a:r>
        </a:p>
        <a:p>
          <a:r>
            <a:rPr lang="en-US" sz="1100"/>
            <a:t>5. Click "OK"</a:t>
          </a:r>
        </a:p>
        <a:p>
          <a:r>
            <a:rPr lang="en-US" sz="1100"/>
            <a:t>6. Change tab name to new effective date in the format M/D/YYYY</a:t>
          </a:r>
        </a:p>
        <a:p>
          <a:r>
            <a:rPr lang="en-US" sz="1100"/>
            <a:t>7. Proceed to item 8 on the new tab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workbookViewId="0">
      <selection activeCell="E30" sqref="E30"/>
    </sheetView>
  </sheetViews>
  <sheetFormatPr defaultColWidth="9.109375" defaultRowHeight="13.8"/>
  <cols>
    <col min="1" max="1" width="4.88671875" style="3" customWidth="1"/>
    <col min="2" max="2" width="6.44140625" style="3" customWidth="1"/>
    <col min="3" max="3" width="6.44140625" style="4" customWidth="1"/>
    <col min="4" max="4" width="8" style="3" customWidth="1"/>
    <col min="5" max="5" width="37.88671875" style="3" customWidth="1"/>
    <col min="6" max="6" width="5.5546875" style="3" hidden="1" customWidth="1"/>
    <col min="7" max="7" width="6.109375" style="3" hidden="1" customWidth="1"/>
    <col min="8" max="8" width="2.6640625" style="3" customWidth="1"/>
    <col min="9" max="12" width="7" style="3" customWidth="1"/>
    <col min="13" max="13" width="8.33203125" style="3" customWidth="1"/>
    <col min="14" max="14" width="15.6640625" style="6" bestFit="1" customWidth="1"/>
    <col min="15" max="15" width="8.109375" style="6" customWidth="1"/>
    <col min="16" max="16" width="9.6640625" style="6" customWidth="1"/>
    <col min="17" max="18" width="10.5546875" style="6" bestFit="1" customWidth="1"/>
    <col min="19" max="20" width="9.109375" style="7"/>
    <col min="21" max="16384" width="9.109375" style="3"/>
  </cols>
  <sheetData>
    <row r="1" spans="1:20">
      <c r="A1" s="1" t="s">
        <v>0</v>
      </c>
      <c r="B1" s="1"/>
      <c r="C1" s="2"/>
      <c r="D1" s="1"/>
      <c r="E1" s="1"/>
      <c r="I1" s="4"/>
      <c r="J1" s="4"/>
      <c r="K1" s="4"/>
      <c r="L1" s="4"/>
      <c r="M1" s="4"/>
      <c r="N1" s="5"/>
      <c r="O1" s="5"/>
    </row>
    <row r="2" spans="1:20">
      <c r="A2" s="1"/>
      <c r="B2" s="1"/>
      <c r="C2" s="2"/>
      <c r="D2" s="1"/>
      <c r="E2" s="1"/>
      <c r="I2" s="4"/>
      <c r="J2" s="4"/>
      <c r="K2" s="4"/>
      <c r="L2" s="4"/>
      <c r="M2" s="4"/>
      <c r="N2" s="8" t="s">
        <v>1</v>
      </c>
    </row>
    <row r="3" spans="1:20">
      <c r="A3" s="1" t="s">
        <v>2</v>
      </c>
      <c r="B3" s="1"/>
      <c r="C3" s="2"/>
      <c r="D3" s="1"/>
      <c r="E3" s="1"/>
      <c r="F3" s="1"/>
      <c r="G3" s="1"/>
      <c r="H3" s="1"/>
      <c r="I3" s="9"/>
      <c r="J3" s="9"/>
      <c r="K3" s="9"/>
      <c r="L3" s="9"/>
      <c r="M3" s="2"/>
      <c r="N3" s="10"/>
      <c r="O3" s="10"/>
      <c r="P3" s="11"/>
    </row>
    <row r="4" spans="1:20" ht="15" customHeight="1">
      <c r="A4" s="1"/>
      <c r="B4" s="1"/>
      <c r="C4" s="2"/>
      <c r="I4" s="12"/>
      <c r="J4" s="12"/>
      <c r="K4" s="12"/>
      <c r="L4" s="12"/>
      <c r="M4" s="4"/>
      <c r="N4" s="5"/>
      <c r="O4" s="5" t="s">
        <v>3</v>
      </c>
    </row>
    <row r="5" spans="1:20">
      <c r="A5" s="13"/>
      <c r="B5" s="13"/>
      <c r="C5" s="14" t="s">
        <v>4</v>
      </c>
      <c r="D5" s="15" t="s">
        <v>5</v>
      </c>
      <c r="E5" s="13"/>
      <c r="F5" s="13" t="s">
        <v>6</v>
      </c>
      <c r="G5" s="13"/>
      <c r="H5" s="15"/>
      <c r="I5" s="15" t="s">
        <v>7</v>
      </c>
      <c r="J5" s="15" t="s">
        <v>7</v>
      </c>
      <c r="K5" s="15" t="s">
        <v>7</v>
      </c>
      <c r="L5" s="15" t="s">
        <v>7</v>
      </c>
      <c r="M5" s="15" t="s">
        <v>7</v>
      </c>
      <c r="O5" s="16" t="s">
        <v>5</v>
      </c>
      <c r="P5" s="17" t="s">
        <v>8</v>
      </c>
    </row>
    <row r="6" spans="1:20" ht="14.4" thickBot="1">
      <c r="A6" s="18" t="s">
        <v>9</v>
      </c>
      <c r="B6" s="18" t="s">
        <v>10</v>
      </c>
      <c r="C6" s="18" t="s">
        <v>11</v>
      </c>
      <c r="D6" s="18" t="s">
        <v>12</v>
      </c>
      <c r="E6" s="18" t="s">
        <v>13</v>
      </c>
      <c r="F6" s="18" t="s">
        <v>11</v>
      </c>
      <c r="G6" s="18" t="s">
        <v>14</v>
      </c>
      <c r="H6" s="18" t="s">
        <v>15</v>
      </c>
      <c r="I6" s="18">
        <v>1</v>
      </c>
      <c r="J6" s="18">
        <v>2</v>
      </c>
      <c r="K6" s="18">
        <v>3</v>
      </c>
      <c r="L6" s="18">
        <v>4</v>
      </c>
      <c r="M6" s="18">
        <v>5</v>
      </c>
      <c r="N6" s="10" t="s">
        <v>16</v>
      </c>
      <c r="O6" s="19" t="s">
        <v>17</v>
      </c>
      <c r="P6" s="20" t="s">
        <v>18</v>
      </c>
      <c r="Q6" s="20" t="s">
        <v>18</v>
      </c>
      <c r="R6" s="20" t="s">
        <v>18</v>
      </c>
      <c r="S6" s="20" t="s">
        <v>18</v>
      </c>
    </row>
    <row r="7" spans="1:20" ht="18" customHeight="1">
      <c r="A7" s="4" t="s">
        <v>19</v>
      </c>
      <c r="B7" s="4">
        <v>2</v>
      </c>
      <c r="C7" s="4">
        <v>1</v>
      </c>
      <c r="D7" s="4" t="s">
        <v>20</v>
      </c>
      <c r="E7" s="21" t="s">
        <v>21</v>
      </c>
      <c r="F7" s="22">
        <v>8</v>
      </c>
      <c r="G7" s="22">
        <v>368</v>
      </c>
      <c r="H7" s="4" t="s">
        <v>22</v>
      </c>
      <c r="I7" s="4">
        <v>32.060974999999999</v>
      </c>
      <c r="J7" s="4">
        <v>32.274174999999993</v>
      </c>
      <c r="K7" s="4">
        <v>33.334024999999997</v>
      </c>
      <c r="L7" s="4">
        <v>34.334424999999996</v>
      </c>
      <c r="M7" s="23">
        <v>36.346499999999999</v>
      </c>
      <c r="N7" s="6" t="s">
        <v>23</v>
      </c>
      <c r="O7" s="6" t="s">
        <v>20</v>
      </c>
    </row>
    <row r="8" spans="1:20" ht="27.6">
      <c r="A8" s="4" t="s">
        <v>19</v>
      </c>
      <c r="B8" s="4">
        <v>2</v>
      </c>
      <c r="C8" s="24">
        <v>1</v>
      </c>
      <c r="D8" s="24" t="s">
        <v>24</v>
      </c>
      <c r="E8" s="25" t="s">
        <v>25</v>
      </c>
      <c r="F8" s="26"/>
      <c r="G8" s="26"/>
      <c r="H8" s="4" t="s">
        <v>22</v>
      </c>
      <c r="I8" s="4">
        <v>32.060974999999999</v>
      </c>
      <c r="J8" s="4">
        <v>32.274174999999993</v>
      </c>
      <c r="K8" s="4">
        <v>33.334024999999997</v>
      </c>
      <c r="L8" s="4">
        <v>34.334424999999996</v>
      </c>
      <c r="M8" s="23">
        <v>36.346499999999999</v>
      </c>
      <c r="N8" s="6" t="s">
        <v>23</v>
      </c>
      <c r="O8" s="6" t="s">
        <v>24</v>
      </c>
      <c r="P8" s="27"/>
    </row>
    <row r="9" spans="1:20" s="21" customFormat="1">
      <c r="A9" s="4" t="s">
        <v>19</v>
      </c>
      <c r="B9" s="4">
        <v>2</v>
      </c>
      <c r="C9" s="4">
        <v>7</v>
      </c>
      <c r="D9" s="4" t="s">
        <v>26</v>
      </c>
      <c r="E9" s="21" t="s">
        <v>27</v>
      </c>
      <c r="F9" s="22">
        <v>8</v>
      </c>
      <c r="G9" s="22">
        <v>368</v>
      </c>
      <c r="H9" s="28" t="s">
        <v>22</v>
      </c>
      <c r="I9" s="29">
        <v>35.026299999999992</v>
      </c>
      <c r="J9" s="29">
        <v>35.344049999999996</v>
      </c>
      <c r="K9" s="29">
        <v>36.236824999999996</v>
      </c>
      <c r="L9" s="29">
        <v>37.00762499999999</v>
      </c>
      <c r="M9" s="23">
        <v>39.175499999999992</v>
      </c>
      <c r="N9" s="6" t="s">
        <v>23</v>
      </c>
      <c r="O9" s="6" t="s">
        <v>26</v>
      </c>
      <c r="P9" s="30"/>
      <c r="Q9" s="6"/>
      <c r="R9" s="6"/>
      <c r="S9" s="6"/>
      <c r="T9" s="6"/>
    </row>
    <row r="10" spans="1:20" s="21" customFormat="1" ht="18" customHeight="1">
      <c r="A10" s="4" t="s">
        <v>19</v>
      </c>
      <c r="B10" s="4">
        <v>2</v>
      </c>
      <c r="C10" s="4">
        <v>4</v>
      </c>
      <c r="D10" s="4" t="s">
        <v>28</v>
      </c>
      <c r="E10" s="21" t="s">
        <v>29</v>
      </c>
      <c r="F10" s="21">
        <v>8</v>
      </c>
      <c r="G10" s="21">
        <v>368</v>
      </c>
      <c r="H10" s="21" t="s">
        <v>22</v>
      </c>
      <c r="I10" s="21">
        <v>29.730975000000001</v>
      </c>
      <c r="J10" s="21">
        <v>29.944174999999994</v>
      </c>
      <c r="K10" s="21">
        <v>31.004024999999999</v>
      </c>
      <c r="L10" s="21">
        <v>32.004424999999998</v>
      </c>
      <c r="M10" s="23">
        <v>34.016500000000001</v>
      </c>
      <c r="N10" s="6" t="s">
        <v>23</v>
      </c>
      <c r="O10" s="6" t="s">
        <v>28</v>
      </c>
      <c r="P10" s="6"/>
      <c r="Q10" s="6"/>
      <c r="R10" s="6"/>
      <c r="S10" s="6"/>
      <c r="T10" s="6"/>
    </row>
    <row r="11" spans="1:20" s="21" customFormat="1" ht="18" customHeight="1">
      <c r="A11" s="4" t="s">
        <v>19</v>
      </c>
      <c r="B11" s="4">
        <v>2</v>
      </c>
      <c r="C11" s="4">
        <v>4</v>
      </c>
      <c r="D11" s="4" t="s">
        <v>30</v>
      </c>
      <c r="E11" s="21" t="s">
        <v>31</v>
      </c>
      <c r="F11" s="21">
        <v>8</v>
      </c>
      <c r="G11" s="21">
        <v>368</v>
      </c>
      <c r="H11" s="21" t="s">
        <v>22</v>
      </c>
      <c r="I11" s="21">
        <v>29.730975000000001</v>
      </c>
      <c r="J11" s="21">
        <v>29.944174999999994</v>
      </c>
      <c r="K11" s="21">
        <v>31.004024999999999</v>
      </c>
      <c r="L11" s="21">
        <v>32.004424999999998</v>
      </c>
      <c r="M11" s="23">
        <v>34.016500000000001</v>
      </c>
      <c r="N11" s="6" t="s">
        <v>32</v>
      </c>
      <c r="O11" s="6" t="s">
        <v>30</v>
      </c>
      <c r="P11" s="31" t="s">
        <v>33</v>
      </c>
      <c r="Q11" s="31" t="s">
        <v>34</v>
      </c>
      <c r="R11" s="31" t="s">
        <v>35</v>
      </c>
      <c r="S11" s="31" t="s">
        <v>36</v>
      </c>
      <c r="T11" s="6"/>
    </row>
    <row r="12" spans="1:20" s="21" customFormat="1">
      <c r="A12" s="32"/>
      <c r="B12" s="33"/>
      <c r="C12" s="34"/>
      <c r="D12" s="33"/>
      <c r="E12" s="33" t="s">
        <v>37</v>
      </c>
      <c r="F12" s="35"/>
      <c r="G12" s="36"/>
      <c r="H12" s="37"/>
      <c r="I12" s="38"/>
      <c r="J12" s="38"/>
      <c r="K12" s="39"/>
      <c r="L12" s="39"/>
      <c r="M12" s="40"/>
      <c r="N12" s="27"/>
      <c r="O12" s="41"/>
      <c r="P12" s="41"/>
      <c r="Q12" s="6"/>
      <c r="R12" s="6"/>
      <c r="S12" s="6"/>
      <c r="T12" s="6"/>
    </row>
    <row r="13" spans="1:20" s="21" customFormat="1">
      <c r="A13" s="32"/>
      <c r="B13" s="33"/>
      <c r="C13" s="34"/>
      <c r="D13" s="33"/>
      <c r="E13" s="33"/>
      <c r="F13" s="35"/>
      <c r="G13" s="36"/>
      <c r="H13" s="37"/>
      <c r="I13" s="38"/>
      <c r="J13" s="38"/>
      <c r="K13" s="39"/>
      <c r="L13" s="39"/>
      <c r="M13" s="40"/>
      <c r="N13" s="27"/>
      <c r="O13" s="41"/>
      <c r="P13" s="41"/>
      <c r="Q13" s="6"/>
      <c r="R13" s="6"/>
      <c r="S13" s="6"/>
      <c r="T13" s="6"/>
    </row>
    <row r="14" spans="1:20" s="21" customFormat="1">
      <c r="A14" s="42" t="s">
        <v>38</v>
      </c>
      <c r="C14" s="43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44"/>
      <c r="O14" s="44"/>
      <c r="P14" s="30"/>
      <c r="Q14" s="6"/>
      <c r="R14" s="6"/>
      <c r="S14" s="6"/>
      <c r="T14" s="6"/>
    </row>
    <row r="15" spans="1:20" s="21" customFormat="1">
      <c r="A15" s="42" t="s">
        <v>39</v>
      </c>
      <c r="C15" s="43"/>
      <c r="D15" s="42"/>
      <c r="E15" s="42"/>
      <c r="F15" s="42"/>
      <c r="G15" s="42"/>
      <c r="H15" s="42"/>
      <c r="I15" s="43"/>
      <c r="J15" s="43"/>
      <c r="K15" s="43"/>
      <c r="L15" s="43"/>
      <c r="M15" s="43"/>
      <c r="N15" s="44"/>
      <c r="O15" s="44"/>
      <c r="P15" s="30"/>
      <c r="Q15" s="6"/>
      <c r="R15" s="6"/>
      <c r="S15" s="6"/>
      <c r="T15" s="6"/>
    </row>
    <row r="16" spans="1:20" s="21" customFormat="1">
      <c r="A16" s="42" t="s">
        <v>40</v>
      </c>
      <c r="C16" s="43"/>
      <c r="D16" s="42"/>
      <c r="E16" s="42"/>
      <c r="F16" s="42"/>
      <c r="G16" s="42"/>
      <c r="H16" s="42"/>
      <c r="I16" s="43"/>
      <c r="J16" s="43"/>
      <c r="K16" s="43"/>
      <c r="L16" s="43"/>
      <c r="M16" s="43"/>
      <c r="N16" s="44"/>
      <c r="O16" s="44"/>
      <c r="P16" s="30"/>
      <c r="Q16" s="6"/>
      <c r="R16" s="6"/>
      <c r="S16" s="6"/>
      <c r="T16" s="6"/>
    </row>
    <row r="17" spans="1:20" s="21" customFormat="1">
      <c r="A17" s="42"/>
      <c r="B17" s="42"/>
      <c r="C17" s="43"/>
      <c r="D17" s="42"/>
      <c r="E17" s="42"/>
      <c r="F17" s="42"/>
      <c r="G17" s="42"/>
      <c r="H17" s="42"/>
      <c r="I17" s="43"/>
      <c r="J17" s="43"/>
      <c r="K17" s="43"/>
      <c r="L17" s="43"/>
      <c r="M17" s="43"/>
      <c r="N17" s="44"/>
      <c r="O17" s="44"/>
      <c r="P17" s="30"/>
      <c r="Q17" s="6"/>
      <c r="R17" s="6"/>
      <c r="S17" s="6"/>
      <c r="T17" s="6"/>
    </row>
    <row r="18" spans="1:20" s="21" customFormat="1">
      <c r="A18" s="42"/>
      <c r="B18" s="42"/>
      <c r="C18" s="43"/>
      <c r="D18" s="42"/>
      <c r="E18" s="42"/>
      <c r="F18" s="42"/>
      <c r="G18" s="42"/>
      <c r="H18" s="42"/>
      <c r="I18" s="43"/>
      <c r="J18" s="43"/>
      <c r="K18" s="43"/>
      <c r="L18" s="43"/>
      <c r="M18" s="43"/>
      <c r="N18" s="44"/>
      <c r="O18" s="44"/>
      <c r="P18" s="30"/>
      <c r="Q18" s="6"/>
      <c r="R18" s="6"/>
      <c r="S18" s="6"/>
      <c r="T18" s="6"/>
    </row>
    <row r="19" spans="1:20" s="21" customFormat="1">
      <c r="A19" s="42"/>
      <c r="B19" s="42"/>
      <c r="C19" s="43"/>
      <c r="D19" s="42"/>
      <c r="E19" s="42"/>
      <c r="F19" s="42"/>
      <c r="G19" s="42"/>
      <c r="H19" s="42"/>
      <c r="I19" s="43"/>
      <c r="J19" s="43"/>
      <c r="K19" s="43"/>
      <c r="L19" s="43"/>
      <c r="M19" s="43"/>
      <c r="N19" s="44"/>
      <c r="O19" s="44" t="s">
        <v>3</v>
      </c>
      <c r="P19" s="30"/>
      <c r="Q19" s="6"/>
      <c r="R19" s="6"/>
      <c r="S19" s="6"/>
      <c r="T19" s="6"/>
    </row>
    <row r="20" spans="1:20" s="21" customFormat="1">
      <c r="A20" s="13"/>
      <c r="B20" s="13"/>
      <c r="C20" s="14" t="s">
        <v>4</v>
      </c>
      <c r="D20" s="15" t="s">
        <v>5</v>
      </c>
      <c r="E20" s="13"/>
      <c r="F20" s="13" t="s">
        <v>6</v>
      </c>
      <c r="G20" s="13"/>
      <c r="H20" s="13"/>
      <c r="I20" s="45" t="s">
        <v>7</v>
      </c>
      <c r="J20" s="45" t="s">
        <v>7</v>
      </c>
      <c r="K20" s="45" t="s">
        <v>7</v>
      </c>
      <c r="L20" s="45" t="s">
        <v>7</v>
      </c>
      <c r="M20" s="45" t="s">
        <v>7</v>
      </c>
      <c r="N20" s="46"/>
      <c r="O20" s="46" t="s">
        <v>5</v>
      </c>
      <c r="P20" s="46"/>
      <c r="Q20" s="6"/>
      <c r="R20" s="6"/>
      <c r="S20" s="6"/>
      <c r="T20" s="6"/>
    </row>
    <row r="21" spans="1:20" s="21" customFormat="1" ht="14.4" thickBot="1">
      <c r="A21" s="18" t="s">
        <v>9</v>
      </c>
      <c r="B21" s="18" t="s">
        <v>10</v>
      </c>
      <c r="C21" s="18" t="s">
        <v>11</v>
      </c>
      <c r="D21" s="18" t="s">
        <v>12</v>
      </c>
      <c r="E21" s="18" t="s">
        <v>13</v>
      </c>
      <c r="F21" s="18" t="s">
        <v>11</v>
      </c>
      <c r="G21" s="18" t="s">
        <v>14</v>
      </c>
      <c r="H21" s="18" t="s">
        <v>15</v>
      </c>
      <c r="I21" s="47">
        <v>1</v>
      </c>
      <c r="J21" s="47">
        <v>2</v>
      </c>
      <c r="K21" s="47">
        <v>3</v>
      </c>
      <c r="L21" s="47">
        <v>4</v>
      </c>
      <c r="M21" s="47">
        <v>5</v>
      </c>
      <c r="N21" s="48" t="s">
        <v>16</v>
      </c>
      <c r="O21" s="48" t="s">
        <v>17</v>
      </c>
      <c r="P21" s="48"/>
      <c r="Q21" s="6"/>
      <c r="R21" s="6"/>
      <c r="S21" s="6"/>
      <c r="T21" s="6"/>
    </row>
    <row r="22" spans="1:20" s="21" customFormat="1">
      <c r="A22" s="4" t="s">
        <v>19</v>
      </c>
      <c r="B22" s="4">
        <v>2</v>
      </c>
      <c r="C22" s="4">
        <v>2</v>
      </c>
      <c r="D22" s="4" t="s">
        <v>41</v>
      </c>
      <c r="E22" s="25" t="s">
        <v>42</v>
      </c>
      <c r="F22" s="22">
        <v>9</v>
      </c>
      <c r="G22" s="22">
        <v>410</v>
      </c>
      <c r="H22" s="28" t="s">
        <v>22</v>
      </c>
      <c r="I22" s="29">
        <v>35.905749999999998</v>
      </c>
      <c r="J22" s="29">
        <v>36.232724999999995</v>
      </c>
      <c r="K22" s="29">
        <v>37.147024999999999</v>
      </c>
      <c r="L22" s="29">
        <v>37.9373</v>
      </c>
      <c r="M22" s="29">
        <v>40.159499999999994</v>
      </c>
      <c r="N22" s="6" t="s">
        <v>23</v>
      </c>
      <c r="O22" s="6" t="s">
        <v>41</v>
      </c>
      <c r="P22" s="6"/>
      <c r="Q22" s="6"/>
      <c r="R22" s="6"/>
      <c r="S22" s="6"/>
      <c r="T22" s="6"/>
    </row>
    <row r="23" spans="1:20" s="49" customFormat="1" ht="27.6">
      <c r="A23" s="4" t="s">
        <v>19</v>
      </c>
      <c r="B23" s="4">
        <v>2</v>
      </c>
      <c r="C23" s="24">
        <v>2</v>
      </c>
      <c r="D23" s="24" t="s">
        <v>43</v>
      </c>
      <c r="E23" s="25" t="s">
        <v>44</v>
      </c>
      <c r="H23" s="29" t="s">
        <v>22</v>
      </c>
      <c r="I23" s="29">
        <v>35.905749999999998</v>
      </c>
      <c r="J23" s="29">
        <v>36.232724999999995</v>
      </c>
      <c r="K23" s="29">
        <v>37.147024999999999</v>
      </c>
      <c r="L23" s="29">
        <v>37.9373</v>
      </c>
      <c r="M23" s="29">
        <v>40.159499999999994</v>
      </c>
      <c r="N23" s="7" t="s">
        <v>23</v>
      </c>
      <c r="O23" s="7" t="s">
        <v>43</v>
      </c>
      <c r="P23" s="7"/>
      <c r="Q23" s="7"/>
      <c r="R23" s="7"/>
      <c r="S23" s="7"/>
      <c r="T23" s="7"/>
    </row>
    <row r="24" spans="1:20" s="21" customFormat="1">
      <c r="A24" s="4" t="s">
        <v>19</v>
      </c>
      <c r="B24" s="4">
        <v>2</v>
      </c>
      <c r="C24" s="4">
        <v>2</v>
      </c>
      <c r="D24" s="4" t="s">
        <v>45</v>
      </c>
      <c r="E24" s="25" t="s">
        <v>46</v>
      </c>
      <c r="F24" s="22"/>
      <c r="G24" s="22"/>
      <c r="H24" s="29" t="s">
        <v>22</v>
      </c>
      <c r="I24" s="29">
        <v>35.905749999999998</v>
      </c>
      <c r="J24" s="29">
        <v>36.232724999999995</v>
      </c>
      <c r="K24" s="29">
        <v>37.147024999999999</v>
      </c>
      <c r="L24" s="29">
        <v>37.9373</v>
      </c>
      <c r="M24" s="29">
        <v>40.159499999999994</v>
      </c>
      <c r="N24" s="6" t="s">
        <v>23</v>
      </c>
      <c r="O24" s="6" t="s">
        <v>45</v>
      </c>
      <c r="P24" s="6"/>
      <c r="Q24" s="6"/>
      <c r="R24" s="6"/>
      <c r="S24" s="6"/>
      <c r="T24" s="6"/>
    </row>
    <row r="25" spans="1:20" s="21" customFormat="1" ht="18" customHeight="1" thickBot="1">
      <c r="A25" s="4" t="s">
        <v>19</v>
      </c>
      <c r="B25" s="4">
        <v>2</v>
      </c>
      <c r="C25" s="4">
        <v>5</v>
      </c>
      <c r="D25" s="4" t="s">
        <v>47</v>
      </c>
      <c r="E25" s="21" t="s">
        <v>48</v>
      </c>
      <c r="F25" s="22">
        <v>9</v>
      </c>
      <c r="G25" s="22">
        <v>410</v>
      </c>
      <c r="H25" s="28" t="s">
        <v>22</v>
      </c>
      <c r="I25" s="29">
        <f>I22-2.33</f>
        <v>33.575749999999999</v>
      </c>
      <c r="J25" s="29">
        <f>J22-2.33</f>
        <v>33.902724999999997</v>
      </c>
      <c r="K25" s="29">
        <f>K22-2.33</f>
        <v>34.817025000000001</v>
      </c>
      <c r="L25" s="29">
        <f>L22-2.33</f>
        <v>35.607300000000002</v>
      </c>
      <c r="M25" s="29">
        <f>M22-2.33</f>
        <v>37.829499999999996</v>
      </c>
      <c r="N25" s="6" t="s">
        <v>23</v>
      </c>
      <c r="O25" s="6" t="s">
        <v>47</v>
      </c>
      <c r="P25" s="6"/>
      <c r="Q25" s="6"/>
      <c r="R25" s="6"/>
      <c r="S25" s="6"/>
      <c r="T25" s="6"/>
    </row>
    <row r="26" spans="1:20" s="21" customFormat="1" ht="18" customHeight="1">
      <c r="A26" s="4" t="s">
        <v>19</v>
      </c>
      <c r="B26" s="4">
        <v>2</v>
      </c>
      <c r="C26" s="4">
        <v>5</v>
      </c>
      <c r="D26" s="4" t="s">
        <v>49</v>
      </c>
      <c r="E26" s="21" t="s">
        <v>50</v>
      </c>
      <c r="F26" s="22"/>
      <c r="G26" s="22"/>
      <c r="H26" s="28" t="s">
        <v>22</v>
      </c>
      <c r="I26" s="29">
        <v>33.575749999999999</v>
      </c>
      <c r="J26" s="29">
        <v>33.902724999999997</v>
      </c>
      <c r="K26" s="29">
        <v>34.817025000000001</v>
      </c>
      <c r="L26" s="29">
        <v>35.607300000000002</v>
      </c>
      <c r="M26" s="29">
        <v>37.829499999999996</v>
      </c>
      <c r="N26" s="50" t="s">
        <v>32</v>
      </c>
      <c r="O26" s="51" t="s">
        <v>49</v>
      </c>
      <c r="P26" s="51"/>
      <c r="Q26" s="51"/>
      <c r="R26" s="51"/>
      <c r="S26" s="52"/>
      <c r="T26" s="6"/>
    </row>
    <row r="27" spans="1:20" s="21" customFormat="1" ht="18" customHeight="1" thickBot="1">
      <c r="A27" s="53"/>
      <c r="B27" s="53"/>
      <c r="C27" s="53"/>
      <c r="D27" s="54"/>
      <c r="E27" s="33" t="s">
        <v>37</v>
      </c>
      <c r="F27" s="22"/>
      <c r="G27" s="22"/>
      <c r="H27" s="28"/>
      <c r="I27" s="29"/>
      <c r="J27" s="29"/>
      <c r="K27" s="29"/>
      <c r="L27" s="29"/>
      <c r="M27" s="29"/>
      <c r="N27" s="55" t="s">
        <v>51</v>
      </c>
      <c r="O27" s="56"/>
      <c r="P27" s="56"/>
      <c r="Q27" s="56"/>
      <c r="R27" s="56"/>
      <c r="S27" s="57"/>
      <c r="T27" s="6"/>
    </row>
    <row r="28" spans="1:20" s="21" customFormat="1" ht="18" customHeight="1">
      <c r="A28" s="53"/>
      <c r="B28" s="53"/>
      <c r="C28" s="53"/>
      <c r="D28" s="54"/>
      <c r="E28" s="33"/>
      <c r="F28" s="22"/>
      <c r="G28" s="22"/>
      <c r="H28" s="28"/>
      <c r="I28" s="29"/>
      <c r="J28" s="29"/>
      <c r="K28" s="29"/>
      <c r="L28" s="29"/>
      <c r="M28" s="29"/>
      <c r="N28" s="6"/>
      <c r="O28" s="6"/>
      <c r="P28" s="6"/>
      <c r="Q28" s="6"/>
      <c r="R28" s="6"/>
      <c r="S28" s="6"/>
      <c r="T28" s="6"/>
    </row>
    <row r="29" spans="1:20" s="21" customFormat="1">
      <c r="A29" s="42" t="s">
        <v>52</v>
      </c>
      <c r="C29" s="43"/>
      <c r="D29" s="42"/>
      <c r="E29" s="42"/>
      <c r="F29" s="42"/>
      <c r="G29" s="42"/>
      <c r="H29" s="42"/>
      <c r="I29" s="43"/>
      <c r="J29" s="43"/>
      <c r="K29" s="43"/>
      <c r="L29" s="43"/>
      <c r="M29" s="43"/>
      <c r="N29" s="44"/>
      <c r="O29" s="44"/>
      <c r="P29" s="30"/>
      <c r="Q29" s="6"/>
      <c r="R29" s="6"/>
      <c r="S29" s="6"/>
      <c r="T29" s="6"/>
    </row>
    <row r="30" spans="1:20" s="21" customFormat="1">
      <c r="A30" s="42" t="s">
        <v>53</v>
      </c>
      <c r="C30" s="43"/>
      <c r="D30" s="42"/>
      <c r="E30" s="42"/>
      <c r="F30" s="42"/>
      <c r="G30" s="42"/>
      <c r="H30" s="42"/>
      <c r="I30" s="43"/>
      <c r="J30" s="43"/>
      <c r="K30" s="43"/>
      <c r="L30" s="43"/>
      <c r="M30" s="43"/>
      <c r="N30" s="44"/>
      <c r="O30" s="44"/>
      <c r="P30" s="30"/>
      <c r="Q30" s="6"/>
      <c r="R30" s="6"/>
      <c r="S30" s="6"/>
      <c r="T30" s="6"/>
    </row>
    <row r="31" spans="1:20" s="21" customFormat="1">
      <c r="A31" s="42" t="s">
        <v>40</v>
      </c>
      <c r="C31" s="43"/>
      <c r="D31" s="42"/>
      <c r="E31" s="42"/>
      <c r="F31" s="42"/>
      <c r="G31" s="42"/>
      <c r="H31" s="42"/>
      <c r="I31" s="43"/>
      <c r="J31" s="43"/>
      <c r="K31" s="43"/>
      <c r="L31" s="43"/>
      <c r="M31" s="43"/>
      <c r="N31" s="44"/>
      <c r="O31" s="44"/>
      <c r="P31" s="30"/>
      <c r="Q31" s="6"/>
      <c r="R31" s="6"/>
      <c r="S31" s="6"/>
      <c r="T31" s="6"/>
    </row>
    <row r="32" spans="1:20" s="21" customFormat="1">
      <c r="A32" s="42"/>
      <c r="B32" s="42"/>
      <c r="C32" s="43"/>
      <c r="D32" s="42"/>
      <c r="E32" s="42"/>
      <c r="F32" s="42"/>
      <c r="G32" s="42"/>
      <c r="H32" s="42"/>
      <c r="I32" s="43"/>
      <c r="J32" s="43"/>
      <c r="K32" s="43"/>
      <c r="L32" s="43"/>
      <c r="M32" s="43"/>
      <c r="N32" s="44"/>
      <c r="O32" s="44"/>
      <c r="P32" s="30"/>
      <c r="Q32" s="6"/>
      <c r="R32" s="6"/>
      <c r="S32" s="6"/>
      <c r="T32" s="6"/>
    </row>
    <row r="33" spans="1:20" s="21" customFormat="1">
      <c r="A33" s="42"/>
      <c r="B33" s="42"/>
      <c r="C33" s="43"/>
      <c r="D33" s="42"/>
      <c r="E33" s="42"/>
      <c r="F33" s="42"/>
      <c r="G33" s="42"/>
      <c r="H33" s="42"/>
      <c r="I33" s="43"/>
      <c r="J33" s="43"/>
      <c r="K33" s="43"/>
      <c r="L33" s="43"/>
      <c r="M33" s="43"/>
      <c r="N33" s="44"/>
      <c r="O33" s="44" t="s">
        <v>3</v>
      </c>
      <c r="P33" s="30"/>
      <c r="Q33" s="6"/>
      <c r="R33" s="6"/>
      <c r="S33" s="6"/>
      <c r="T33" s="6"/>
    </row>
    <row r="34" spans="1:20" s="21" customFormat="1">
      <c r="A34" s="13"/>
      <c r="B34" s="13"/>
      <c r="C34" s="14" t="s">
        <v>4</v>
      </c>
      <c r="D34" s="15" t="s">
        <v>5</v>
      </c>
      <c r="E34" s="13"/>
      <c r="F34" s="13" t="s">
        <v>6</v>
      </c>
      <c r="G34" s="13"/>
      <c r="H34" s="13"/>
      <c r="I34" s="45" t="s">
        <v>7</v>
      </c>
      <c r="J34" s="45" t="s">
        <v>7</v>
      </c>
      <c r="K34" s="45" t="s">
        <v>7</v>
      </c>
      <c r="L34" s="45" t="s">
        <v>7</v>
      </c>
      <c r="M34" s="45" t="s">
        <v>7</v>
      </c>
      <c r="N34" s="46"/>
      <c r="O34" s="46" t="s">
        <v>5</v>
      </c>
      <c r="P34" s="58" t="s">
        <v>8</v>
      </c>
      <c r="Q34" s="6"/>
      <c r="R34" s="6"/>
      <c r="S34" s="6"/>
      <c r="T34" s="6"/>
    </row>
    <row r="35" spans="1:20" s="21" customFormat="1" ht="14.4" thickBot="1">
      <c r="A35" s="18" t="s">
        <v>9</v>
      </c>
      <c r="B35" s="18" t="s">
        <v>10</v>
      </c>
      <c r="C35" s="18" t="s">
        <v>11</v>
      </c>
      <c r="D35" s="18" t="s">
        <v>12</v>
      </c>
      <c r="E35" s="18" t="s">
        <v>13</v>
      </c>
      <c r="F35" s="18" t="s">
        <v>11</v>
      </c>
      <c r="G35" s="18" t="s">
        <v>14</v>
      </c>
      <c r="H35" s="18" t="s">
        <v>15</v>
      </c>
      <c r="I35" s="47">
        <v>1</v>
      </c>
      <c r="J35" s="47">
        <v>2</v>
      </c>
      <c r="K35" s="47">
        <v>3</v>
      </c>
      <c r="L35" s="47">
        <v>4</v>
      </c>
      <c r="M35" s="47">
        <v>5</v>
      </c>
      <c r="N35" s="48" t="s">
        <v>16</v>
      </c>
      <c r="O35" s="48" t="s">
        <v>17</v>
      </c>
      <c r="P35" s="59" t="s">
        <v>18</v>
      </c>
      <c r="Q35" s="31" t="s">
        <v>18</v>
      </c>
      <c r="R35" s="6"/>
      <c r="S35" s="6"/>
      <c r="T35" s="6"/>
    </row>
    <row r="36" spans="1:20" s="21" customFormat="1">
      <c r="A36" s="53" t="s">
        <v>19</v>
      </c>
      <c r="B36" s="53">
        <v>2</v>
      </c>
      <c r="C36" s="53">
        <v>7</v>
      </c>
      <c r="D36" s="4" t="s">
        <v>54</v>
      </c>
      <c r="E36" s="21" t="s">
        <v>55</v>
      </c>
      <c r="F36" s="22">
        <v>9</v>
      </c>
      <c r="G36" s="22">
        <v>410</v>
      </c>
      <c r="H36" s="28" t="s">
        <v>22</v>
      </c>
      <c r="I36" s="29">
        <v>35.026299999999992</v>
      </c>
      <c r="J36" s="29">
        <v>35.344049999999996</v>
      </c>
      <c r="K36" s="29">
        <v>36.236824999999996</v>
      </c>
      <c r="L36" s="29">
        <v>37.00762499999999</v>
      </c>
      <c r="M36" s="29">
        <v>39.175499999999992</v>
      </c>
      <c r="N36" s="6" t="s">
        <v>23</v>
      </c>
      <c r="O36" s="5" t="s">
        <v>54</v>
      </c>
      <c r="P36" s="6"/>
      <c r="Q36" s="6"/>
      <c r="R36" s="6"/>
      <c r="S36" s="6"/>
      <c r="T36" s="6"/>
    </row>
    <row r="37" spans="1:20" s="21" customFormat="1" ht="27.6">
      <c r="A37" s="53" t="s">
        <v>19</v>
      </c>
      <c r="B37" s="53">
        <v>2</v>
      </c>
      <c r="C37" s="24">
        <v>7</v>
      </c>
      <c r="D37" s="24" t="s">
        <v>56</v>
      </c>
      <c r="E37" s="25" t="s">
        <v>57</v>
      </c>
      <c r="F37" s="60"/>
      <c r="G37" s="61"/>
      <c r="H37" s="28" t="s">
        <v>22</v>
      </c>
      <c r="I37" s="29">
        <v>35.026299999999992</v>
      </c>
      <c r="J37" s="29">
        <v>35.344049999999996</v>
      </c>
      <c r="K37" s="29">
        <v>36.236824999999996</v>
      </c>
      <c r="L37" s="29">
        <v>37.00762499999999</v>
      </c>
      <c r="M37" s="29">
        <v>39.175499999999992</v>
      </c>
      <c r="N37" s="27" t="s">
        <v>23</v>
      </c>
      <c r="O37" s="27" t="s">
        <v>56</v>
      </c>
      <c r="P37" s="62" t="s">
        <v>24</v>
      </c>
      <c r="Q37" s="6"/>
      <c r="R37" s="6"/>
      <c r="S37" s="6"/>
      <c r="T37" s="6"/>
    </row>
    <row r="38" spans="1:20" s="21" customFormat="1">
      <c r="A38" s="53" t="s">
        <v>19</v>
      </c>
      <c r="B38" s="53">
        <v>2</v>
      </c>
      <c r="C38" s="53">
        <v>8</v>
      </c>
      <c r="D38" s="4" t="s">
        <v>58</v>
      </c>
      <c r="E38" s="21" t="s">
        <v>59</v>
      </c>
      <c r="F38" s="22">
        <v>9</v>
      </c>
      <c r="G38" s="22">
        <v>410</v>
      </c>
      <c r="H38" s="28" t="s">
        <v>22</v>
      </c>
      <c r="I38" s="29">
        <f>I36-2.33</f>
        <v>32.696299999999994</v>
      </c>
      <c r="J38" s="29">
        <f>J36-2.33</f>
        <v>33.014049999999997</v>
      </c>
      <c r="K38" s="29">
        <f>K36-2.33</f>
        <v>33.906824999999998</v>
      </c>
      <c r="L38" s="29">
        <f>L36-2.33</f>
        <v>34.677624999999992</v>
      </c>
      <c r="M38" s="29">
        <f>M36-2.33</f>
        <v>36.845499999999994</v>
      </c>
      <c r="N38" s="6" t="s">
        <v>23</v>
      </c>
      <c r="O38" s="5" t="s">
        <v>58</v>
      </c>
      <c r="P38" s="63" t="s">
        <v>47</v>
      </c>
      <c r="Q38" s="6"/>
      <c r="R38" s="6"/>
      <c r="S38" s="6"/>
      <c r="T38" s="6"/>
    </row>
    <row r="39" spans="1:20" s="21" customFormat="1">
      <c r="A39" s="53" t="s">
        <v>19</v>
      </c>
      <c r="B39" s="53">
        <v>2</v>
      </c>
      <c r="C39" s="53">
        <v>8</v>
      </c>
      <c r="D39" s="4" t="s">
        <v>60</v>
      </c>
      <c r="E39" s="21" t="s">
        <v>61</v>
      </c>
      <c r="F39" s="22"/>
      <c r="G39" s="22"/>
      <c r="H39" s="28" t="s">
        <v>22</v>
      </c>
      <c r="I39" s="29">
        <v>32.696299999999994</v>
      </c>
      <c r="J39" s="29">
        <v>33.014049999999997</v>
      </c>
      <c r="K39" s="29">
        <v>33.906824999999998</v>
      </c>
      <c r="L39" s="29">
        <v>34.677624999999992</v>
      </c>
      <c r="M39" s="29">
        <v>36.845499999999994</v>
      </c>
      <c r="N39" s="6" t="s">
        <v>32</v>
      </c>
      <c r="O39" s="5" t="s">
        <v>60</v>
      </c>
      <c r="P39" s="63" t="s">
        <v>35</v>
      </c>
      <c r="Q39" s="31" t="s">
        <v>49</v>
      </c>
      <c r="R39" s="6"/>
      <c r="S39" s="6"/>
      <c r="T39" s="6"/>
    </row>
    <row r="40" spans="1:20" s="21" customFormat="1">
      <c r="A40" s="53"/>
      <c r="B40" s="53"/>
      <c r="C40" s="53"/>
      <c r="D40" s="54"/>
      <c r="E40" s="33" t="s">
        <v>37</v>
      </c>
      <c r="F40" s="22"/>
      <c r="G40" s="22"/>
      <c r="H40" s="28"/>
      <c r="I40" s="29"/>
      <c r="J40" s="29"/>
      <c r="K40" s="29"/>
      <c r="L40" s="29"/>
      <c r="M40" s="29"/>
      <c r="N40" s="6"/>
      <c r="O40" s="6"/>
      <c r="P40" s="6"/>
      <c r="Q40" s="6"/>
      <c r="R40" s="6"/>
      <c r="S40" s="6"/>
      <c r="T40" s="6"/>
    </row>
    <row r="41" spans="1:20" s="21" customFormat="1">
      <c r="A41" s="53"/>
      <c r="B41" s="53"/>
      <c r="C41" s="53"/>
      <c r="D41" s="54"/>
      <c r="E41" s="33"/>
      <c r="F41" s="22"/>
      <c r="G41" s="22"/>
      <c r="H41" s="28"/>
      <c r="I41" s="29"/>
      <c r="J41" s="29"/>
      <c r="K41" s="29"/>
      <c r="L41" s="29"/>
      <c r="M41" s="29"/>
      <c r="N41" s="6"/>
      <c r="O41" s="6"/>
      <c r="P41" s="6"/>
      <c r="Q41" s="6"/>
      <c r="R41" s="6"/>
      <c r="S41" s="6"/>
      <c r="T41" s="6"/>
    </row>
    <row r="42" spans="1:20" s="21" customFormat="1">
      <c r="A42" s="42" t="s">
        <v>62</v>
      </c>
      <c r="C42" s="43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4"/>
      <c r="O42" s="44"/>
      <c r="P42" s="30"/>
      <c r="Q42" s="6"/>
      <c r="R42" s="6"/>
      <c r="S42" s="6"/>
      <c r="T42" s="6"/>
    </row>
    <row r="43" spans="1:20" s="21" customFormat="1">
      <c r="A43" s="42" t="s">
        <v>63</v>
      </c>
      <c r="C43" s="43"/>
      <c r="D43" s="42"/>
      <c r="E43" s="42"/>
      <c r="F43" s="42"/>
      <c r="G43" s="42"/>
      <c r="H43" s="42"/>
      <c r="I43" s="43"/>
      <c r="J43" s="43"/>
      <c r="K43" s="43"/>
      <c r="L43" s="43"/>
      <c r="M43" s="43"/>
      <c r="N43" s="44"/>
      <c r="O43" s="44"/>
      <c r="P43" s="30"/>
      <c r="Q43" s="6"/>
      <c r="R43" s="6"/>
      <c r="S43" s="6"/>
      <c r="T43" s="6"/>
    </row>
    <row r="44" spans="1:20" s="21" customFormat="1">
      <c r="A44" s="42" t="s">
        <v>40</v>
      </c>
      <c r="C44" s="43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44"/>
      <c r="O44" s="44"/>
      <c r="P44" s="30"/>
      <c r="Q44" s="6"/>
      <c r="R44" s="6"/>
      <c r="S44" s="6"/>
      <c r="T44" s="6"/>
    </row>
    <row r="45" spans="1:20" s="21" customFormat="1">
      <c r="A45" s="42"/>
      <c r="B45" s="42"/>
      <c r="C45" s="43"/>
      <c r="D45" s="42"/>
      <c r="E45" s="42"/>
      <c r="F45" s="42"/>
      <c r="G45" s="42"/>
      <c r="H45" s="42"/>
      <c r="I45" s="43"/>
      <c r="J45" s="43"/>
      <c r="K45" s="43"/>
      <c r="L45" s="43"/>
      <c r="M45" s="43"/>
      <c r="N45" s="44"/>
      <c r="O45" s="44"/>
      <c r="P45" s="30"/>
      <c r="Q45" s="6"/>
      <c r="R45" s="6"/>
      <c r="S45" s="6"/>
      <c r="T45" s="6"/>
    </row>
    <row r="46" spans="1:20">
      <c r="A46" s="64" t="s">
        <v>64</v>
      </c>
      <c r="B46" s="65"/>
      <c r="C46" s="65"/>
      <c r="D46" s="65"/>
      <c r="E46" s="66"/>
      <c r="F46" s="66"/>
      <c r="G46" s="66"/>
      <c r="H46" s="66"/>
      <c r="I46" s="65"/>
      <c r="J46" s="65"/>
      <c r="K46" s="67"/>
    </row>
    <row r="47" spans="1:20">
      <c r="A47" s="64" t="s">
        <v>65</v>
      </c>
      <c r="B47" s="65"/>
      <c r="C47" s="65"/>
      <c r="D47" s="65"/>
      <c r="E47" s="66"/>
      <c r="F47" s="66"/>
      <c r="G47" s="66"/>
      <c r="H47" s="66"/>
      <c r="I47" s="65"/>
      <c r="J47" s="65"/>
      <c r="K47" s="65"/>
      <c r="R47" s="68"/>
    </row>
    <row r="48" spans="1:20">
      <c r="A48" s="69"/>
      <c r="B48" s="3">
        <v>0.22798562499999997</v>
      </c>
      <c r="C48" s="70" t="s">
        <v>66</v>
      </c>
      <c r="E48" s="67"/>
      <c r="F48" s="69"/>
      <c r="G48" s="69"/>
      <c r="H48" s="69"/>
      <c r="I48" s="67"/>
      <c r="J48" s="67"/>
      <c r="K48" s="67"/>
      <c r="R48" s="68"/>
    </row>
    <row r="49" spans="1:18">
      <c r="A49" s="69"/>
      <c r="B49" s="3">
        <v>0.31623812499999993</v>
      </c>
      <c r="C49" s="70" t="s">
        <v>67</v>
      </c>
      <c r="E49" s="67"/>
      <c r="F49" s="69"/>
      <c r="G49" s="69"/>
      <c r="H49" s="69"/>
      <c r="I49" s="67"/>
      <c r="J49" s="67"/>
      <c r="K49" s="67"/>
      <c r="R49" s="68"/>
    </row>
    <row r="50" spans="1:18">
      <c r="A50" s="69"/>
      <c r="B50" s="3">
        <v>0.3708706249999999</v>
      </c>
      <c r="C50" s="70" t="s">
        <v>68</v>
      </c>
      <c r="E50" s="67"/>
      <c r="F50" s="69"/>
      <c r="G50" s="69"/>
      <c r="H50" s="69"/>
      <c r="I50" s="67"/>
      <c r="J50" s="67"/>
      <c r="K50" s="67"/>
      <c r="R50" s="68"/>
    </row>
    <row r="51" spans="1:18">
      <c r="A51" s="69"/>
      <c r="B51" s="3">
        <v>0.43600937499999992</v>
      </c>
      <c r="C51" s="70" t="s">
        <v>69</v>
      </c>
      <c r="E51" s="67"/>
      <c r="F51" s="69"/>
      <c r="G51" s="69"/>
      <c r="H51" s="69"/>
      <c r="I51" s="67"/>
      <c r="J51" s="67"/>
      <c r="K51" s="67"/>
      <c r="R51" s="68"/>
    </row>
    <row r="52" spans="1:18">
      <c r="A52" s="66" t="s">
        <v>70</v>
      </c>
      <c r="B52" s="71"/>
      <c r="C52" s="72"/>
      <c r="D52" s="73"/>
      <c r="E52" s="69"/>
      <c r="F52" s="69"/>
      <c r="G52" s="69"/>
      <c r="H52" s="69"/>
      <c r="I52" s="67"/>
      <c r="J52" s="67"/>
      <c r="K52" s="67"/>
    </row>
    <row r="53" spans="1:18" ht="15" customHeight="1"/>
    <row r="54" spans="1:18">
      <c r="A54" s="1" t="s">
        <v>71</v>
      </c>
    </row>
    <row r="55" spans="1:18">
      <c r="A55" s="1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5155-97E9-45F6-B39C-51BEBE52E55B}">
  <sheetPr>
    <tabColor theme="1"/>
  </sheetPr>
  <dimension ref="A1:W47"/>
  <sheetViews>
    <sheetView showGridLines="0" topLeftCell="A9" workbookViewId="0">
      <selection activeCell="K4" sqref="K4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10" style="96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bestFit="1" customWidth="1"/>
    <col min="10" max="10" width="39.5546875" style="171" hidden="1" customWidth="1"/>
    <col min="11" max="11" width="10.44140625" style="171" hidden="1" customWidth="1"/>
    <col min="12" max="12" width="61.88671875" style="171" hidden="1" customWidth="1"/>
    <col min="13" max="13" width="7.88671875" style="172" hidden="1" customWidth="1"/>
    <col min="14" max="14" width="7.44140625" style="172" hidden="1" customWidth="1"/>
    <col min="15" max="15" width="0" style="100" hidden="1" customWidth="1"/>
    <col min="16" max="16" width="11.88671875" style="193" hidden="1" customWidth="1"/>
    <col min="17" max="17" width="6.6640625" style="200" hidden="1" customWidth="1"/>
    <col min="18" max="18" width="7.88671875" style="200" hidden="1" customWidth="1"/>
    <col min="19" max="19" width="7.44140625" style="200" hidden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</row>
    <row r="2" spans="1:23">
      <c r="A2" s="94" t="s">
        <v>0</v>
      </c>
      <c r="C2" s="95"/>
      <c r="E2" s="94"/>
      <c r="F2" s="95"/>
      <c r="H2" s="98"/>
      <c r="I2" s="99"/>
      <c r="J2" s="169" t="s">
        <v>110</v>
      </c>
      <c r="K2" s="170">
        <v>1.0249999999999999</v>
      </c>
    </row>
    <row r="3" spans="1:23">
      <c r="A3" s="94" t="s">
        <v>114</v>
      </c>
      <c r="B3" s="95"/>
      <c r="C3" s="95"/>
      <c r="D3" s="94"/>
      <c r="E3" s="94"/>
      <c r="F3" s="95"/>
      <c r="G3" s="94"/>
      <c r="H3" s="101"/>
      <c r="I3" s="102"/>
      <c r="J3" s="169" t="s">
        <v>88</v>
      </c>
      <c r="K3" s="173" t="s">
        <v>111</v>
      </c>
    </row>
    <row r="4" spans="1:23">
      <c r="A4" s="198" t="s">
        <v>121</v>
      </c>
      <c r="C4" s="104"/>
      <c r="E4" s="94"/>
      <c r="H4" s="98"/>
      <c r="I4" s="99"/>
      <c r="J4" s="169" t="s">
        <v>102</v>
      </c>
      <c r="K4" s="192"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 t="s">
        <v>116</v>
      </c>
      <c r="K5" s="175"/>
      <c r="L5" s="175"/>
      <c r="M5" s="176"/>
      <c r="P5" s="199" t="s">
        <v>115</v>
      </c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 ca="1">N7</f>
        <v>44.363879489246557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 cm="1">
        <f t="array" aca="1" ref="N7" ca="1">IF(K7="Y",VLOOKUP(J7,INDIRECT($K$3),5,0)*INDIRECT($J$2),VLOOKUP(J7,INDIRECT($K$3),5,0))</f>
        <v>44.363879489246557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 ca="1">ROUND(N7,3)</f>
        <v>44.363999999999997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ca="1" si="0">N8</f>
        <v>44.363879489246557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 cm="1">
        <f t="array" aca="1" ref="N8" ca="1">IF(K8="Y",VLOOKUP(J8,INDIRECT($K$3),5,0)*INDIRECT($J$2),VLOOKUP(J8,INDIRECT($K$3),5,0))</f>
        <v>44.363879489246557</v>
      </c>
      <c r="P8" s="193" t="str">
        <f t="shared" ref="P8:P10" si="1">J8</f>
        <v>05670C</v>
      </c>
      <c r="Q8" s="200" t="str">
        <f t="shared" ref="Q8:Q10" si="2">K8</f>
        <v>Y</v>
      </c>
      <c r="R8" s="200">
        <f t="shared" ref="R8:R10" si="3">C8</f>
        <v>1</v>
      </c>
      <c r="S8" s="201">
        <f t="shared" ref="S8:S10" ca="1" si="4">ROUND(N8,3)</f>
        <v>44.363999999999997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ca="1" si="0"/>
        <v>42.033879489246559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 cm="1">
        <f t="array" aca="1" ref="N9" ca="1">IF(K9="Y",((VLOOKUP(J9,INDIRECT($K$3),5,0)+$K$4)*INDIRECT($J$2)-$K$4),VLOOKUP(J9,INDIRECT($K$3),5,0))</f>
        <v>42.033879489246559</v>
      </c>
      <c r="P9" s="193" t="str">
        <f t="shared" si="1"/>
        <v>05610C</v>
      </c>
      <c r="Q9" s="200" t="str">
        <f t="shared" si="2"/>
        <v>Y</v>
      </c>
      <c r="R9" s="200">
        <f t="shared" si="3"/>
        <v>4</v>
      </c>
      <c r="S9" s="201">
        <f t="shared" ca="1" si="4"/>
        <v>42.033999999999999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ca="1" si="0"/>
        <v>42.033879489246559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 cm="1">
        <f t="array" aca="1" ref="N10" ca="1">IF(K10="Y",((VLOOKUP(J10,INDIRECT($K$3),5,0)+$K$4)*INDIRECT($J$2)-$K$4),VLOOKUP(J10,INDIRECT($K$3),5,0))</f>
        <v>42.033879489246559</v>
      </c>
      <c r="P10" s="193" t="str">
        <f t="shared" si="1"/>
        <v>05560C</v>
      </c>
      <c r="Q10" s="200" t="str">
        <f t="shared" si="2"/>
        <v>Y</v>
      </c>
      <c r="R10" s="200">
        <f t="shared" si="3"/>
        <v>4</v>
      </c>
      <c r="S10" s="201">
        <f t="shared" ca="1" si="4"/>
        <v>42.033999999999999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ca="1" si="5">N14</f>
        <v>47.810741286302097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181" cm="1">
        <f t="array" aca="1" ref="N14" ca="1">IF(K14="Y",VLOOKUP(J14,INDIRECT($K$3),5,0)*INDIRECT($J$2),VLOOKUP(J14,INDIRECT($K$3),5,0))</f>
        <v>47.810741286302097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 ca="1">ROUND(N14,3)</f>
        <v>47.811</v>
      </c>
    </row>
    <row r="15" spans="1:23" s="100" customFormat="1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ca="1" si="5"/>
        <v>47.810741286302097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181" cm="1">
        <f t="array" aca="1" ref="N15" ca="1">IF(K15="Y",VLOOKUP(J15,INDIRECT($K$3),5,0)*INDIRECT($J$2),VLOOKUP(J15,INDIRECT($K$3),5,0))</f>
        <v>47.810741286302097</v>
      </c>
      <c r="P15" s="193" t="str">
        <f t="shared" ref="P15:P17" si="6">J15</f>
        <v>09202C</v>
      </c>
      <c r="Q15" s="200" t="str">
        <f t="shared" ref="Q15:Q17" si="7">K15</f>
        <v>Y</v>
      </c>
      <c r="R15" s="200">
        <f t="shared" ref="R15:R17" si="8">C15</f>
        <v>7</v>
      </c>
      <c r="S15" s="201">
        <f t="shared" ref="S15:S17" ca="1" si="9">ROUND(N15,3)</f>
        <v>47.811</v>
      </c>
    </row>
    <row r="16" spans="1:23" s="100" customFormat="1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ca="1" si="5"/>
        <v>45.480741286302099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181" cm="1">
        <f t="array" aca="1" ref="N16" ca="1">IF(K16="Y",((VLOOKUP(J16,INDIRECT($K$3),5,0)+$K$4)*INDIRECT($J$2)-$K$4),VLOOKUP(J16,INDIRECT($K$3),5,0))</f>
        <v>45.480741286302099</v>
      </c>
      <c r="P16" s="193" t="str">
        <f t="shared" si="6"/>
        <v>09183C</v>
      </c>
      <c r="Q16" s="200" t="str">
        <f t="shared" si="7"/>
        <v>Y</v>
      </c>
      <c r="R16" s="200">
        <f t="shared" si="8"/>
        <v>8</v>
      </c>
      <c r="S16" s="201">
        <f t="shared" ca="1" si="9"/>
        <v>45.481000000000002</v>
      </c>
    </row>
    <row r="17" spans="1:22" s="100" customFormat="1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ca="1" si="5"/>
        <v>45.480741286302099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181" cm="1">
        <f t="array" aca="1" ref="N17" ca="1">IF(K17="Y",((VLOOKUP(J17,INDIRECT($K$3),5,0)+$K$4)*INDIRECT($J$2)-$K$4),VLOOKUP(J17,INDIRECT($K$3),5,0))</f>
        <v>45.480741286302099</v>
      </c>
      <c r="P17" s="193" t="str">
        <f t="shared" si="6"/>
        <v>09182C</v>
      </c>
      <c r="Q17" s="200" t="str">
        <f t="shared" si="7"/>
        <v>Y</v>
      </c>
      <c r="R17" s="200">
        <f t="shared" si="8"/>
        <v>8</v>
      </c>
      <c r="S17" s="201">
        <f t="shared" ca="1" si="9"/>
        <v>45.481000000000002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ca="1" si="10">N21</f>
        <v>49.009649737451873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 cm="1">
        <f t="array" aca="1" ref="N21" ca="1">IF(K21="Y",VLOOKUP(J21,INDIRECT($K$3),5,0)*INDIRECT($J$2),VLOOKUP(J21,INDIRECT($K$3),5,0))</f>
        <v>49.009649737451873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 ca="1">ROUND(N21,3)</f>
        <v>49.01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ca="1" si="10"/>
        <v>49.009649737451873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 cm="1">
        <f t="array" aca="1" ref="N22" ca="1">IF(K22="Y",VLOOKUP(J22,INDIRECT($K$3),5,0)*INDIRECT($J$2),VLOOKUP(J22,INDIRECT($K$3),5,0))</f>
        <v>49.009649737451873</v>
      </c>
      <c r="O22" s="100"/>
      <c r="P22" s="193" t="str">
        <f t="shared" ref="P22:P24" si="11">J22</f>
        <v>06010C</v>
      </c>
      <c r="Q22" s="200" t="str">
        <f t="shared" ref="Q22:Q24" si="12">K22</f>
        <v>Y</v>
      </c>
      <c r="R22" s="200">
        <f t="shared" ref="R22:R24" si="13">C22</f>
        <v>2</v>
      </c>
      <c r="S22" s="201">
        <f t="shared" ref="S22:S24" ca="1" si="14">ROUND(N22,3)</f>
        <v>49.01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ca="1" si="10"/>
        <v>46.679649737451875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 cm="1">
        <f t="array" aca="1" ref="N23" ca="1">IF(K23="Y",((VLOOKUP(J23,INDIRECT($K$3),5,0)+$K$4)*INDIRECT($J$2)-$K$4),VLOOKUP(J23,INDIRECT($K$3),5,0))</f>
        <v>46.679649737451875</v>
      </c>
      <c r="P23" s="193" t="str">
        <f t="shared" si="11"/>
        <v>06000C</v>
      </c>
      <c r="Q23" s="200" t="str">
        <f t="shared" si="12"/>
        <v>Y</v>
      </c>
      <c r="R23" s="200">
        <f t="shared" si="13"/>
        <v>5</v>
      </c>
      <c r="S23" s="201">
        <f t="shared" ca="1" si="14"/>
        <v>46.68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ca="1" si="10"/>
        <v>46.679649737451875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 cm="1">
        <f t="array" aca="1" ref="N24" ca="1">IF(K24="Y",((VLOOKUP(J24,INDIRECT($K$3),5,0)+$K$4)*INDIRECT($J$2)-$K$4),VLOOKUP(J24,INDIRECT($K$3),5,0))</f>
        <v>46.679649737451875</v>
      </c>
      <c r="P24" s="193" t="str">
        <f t="shared" si="11"/>
        <v>05990C</v>
      </c>
      <c r="Q24" s="200" t="str">
        <f t="shared" si="12"/>
        <v>Y</v>
      </c>
      <c r="R24" s="200">
        <f t="shared" si="13"/>
        <v>5</v>
      </c>
      <c r="S24" s="201">
        <f t="shared" ca="1" si="14"/>
        <v>46.68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0.27777834609060936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IF(K36="Y",VLOOKUP(J36,INDIRECT($K$3),5,0)*INDIRECT($J$2),VLOOKUP(J36,INDIRECT($K$3),5,0))</f>
        <v>0.27777834609060936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0.27800000000000002</v>
      </c>
    </row>
    <row r="37" spans="1:19" s="100" customFormat="1">
      <c r="A37" s="96"/>
      <c r="B37" s="153"/>
      <c r="C37" s="168">
        <f t="shared" ref="C37:C39" ca="1" si="15">N37</f>
        <v>0.38530544780310338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IF(K37="Y",VLOOKUP(J37,INDIRECT($K$3),5,0)*INDIRECT($J$2),VLOOKUP(J37,INDIRECT($K$3),5,0))</f>
        <v>0.38530544780310338</v>
      </c>
      <c r="P37" s="193" t="str">
        <f t="shared" ref="P37:P39" si="16">J37</f>
        <v>15th</v>
      </c>
      <c r="Q37" s="200" t="str">
        <f t="shared" ref="Q37:Q39" si="17">K37</f>
        <v>Y</v>
      </c>
      <c r="R37" s="200"/>
      <c r="S37" s="201">
        <f t="shared" ref="S37:S39" ca="1" si="18">ROUND(N37,3)</f>
        <v>0.38500000000000001</v>
      </c>
    </row>
    <row r="38" spans="1:19" s="100" customFormat="1">
      <c r="A38" s="96"/>
      <c r="B38" s="153"/>
      <c r="C38" s="168">
        <f t="shared" ca="1" si="15"/>
        <v>0.45186984410131387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IF(K38="Y",VLOOKUP(J38,INDIRECT($K$3),5,0)*INDIRECT($J$2),VLOOKUP(J38,INDIRECT($K$3),5,0))</f>
        <v>0.45186984410131387</v>
      </c>
      <c r="P38" s="193" t="str">
        <f t="shared" si="16"/>
        <v>20th</v>
      </c>
      <c r="Q38" s="200" t="str">
        <f t="shared" si="17"/>
        <v>Y</v>
      </c>
      <c r="R38" s="200"/>
      <c r="S38" s="201">
        <f t="shared" ca="1" si="18"/>
        <v>0.45200000000000001</v>
      </c>
    </row>
    <row r="39" spans="1:19" s="100" customFormat="1">
      <c r="A39" s="96"/>
      <c r="B39" s="153"/>
      <c r="C39" s="168">
        <f t="shared" ca="1" si="15"/>
        <v>0.53123508584148804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IF(K39="Y",VLOOKUP(J39,INDIRECT($K$3),5,0)*INDIRECT($J$2),VLOOKUP(J39,INDIRECT($K$3),5,0))</f>
        <v>0.53123508584148804</v>
      </c>
      <c r="P39" s="193" t="str">
        <f t="shared" si="16"/>
        <v>25th</v>
      </c>
      <c r="Q39" s="200" t="str">
        <f t="shared" si="17"/>
        <v>Y</v>
      </c>
      <c r="R39" s="200"/>
      <c r="S39" s="201">
        <f t="shared" ca="1" si="18"/>
        <v>0.53100000000000003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7" spans="1:19">
      <c r="C47" s="96" t="s">
        <v>126</v>
      </c>
      <c r="G47" s="97" t="s">
        <v>127</v>
      </c>
    </row>
  </sheetData>
  <sheetProtection sheet="1" objects="1" scenarios="1"/>
  <mergeCells count="1">
    <mergeCell ref="A1:F1"/>
  </mergeCells>
  <pageMargins left="0.25" right="0.25" top="0.75" bottom="0.75" header="0.3" footer="0.3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21AA-D659-451D-BBBB-BED2556E46AE}">
  <sheetPr>
    <tabColor theme="1"/>
  </sheetPr>
  <dimension ref="A1:W47"/>
  <sheetViews>
    <sheetView showGridLines="0" topLeftCell="A9" workbookViewId="0">
      <selection activeCell="K4" sqref="K4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10" style="96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bestFit="1" customWidth="1"/>
    <col min="10" max="10" width="39.5546875" style="171" hidden="1" customWidth="1"/>
    <col min="11" max="11" width="10.44140625" style="171" hidden="1" customWidth="1"/>
    <col min="12" max="12" width="61.88671875" style="171" hidden="1" customWidth="1"/>
    <col min="13" max="13" width="7.88671875" style="172" hidden="1" customWidth="1"/>
    <col min="14" max="14" width="7.44140625" style="172" hidden="1" customWidth="1"/>
    <col min="15" max="15" width="0" style="100" hidden="1" customWidth="1"/>
    <col min="16" max="16" width="11.88671875" style="193" hidden="1" customWidth="1"/>
    <col min="17" max="17" width="6.6640625" style="200" hidden="1" customWidth="1"/>
    <col min="18" max="18" width="7.88671875" style="200" hidden="1" customWidth="1"/>
    <col min="19" max="19" width="7.44140625" style="200" hidden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</row>
    <row r="2" spans="1:23">
      <c r="A2" s="94" t="s">
        <v>0</v>
      </c>
      <c r="C2" s="95"/>
      <c r="E2" s="94"/>
      <c r="F2" s="95"/>
      <c r="H2" s="98"/>
      <c r="I2" s="99"/>
      <c r="J2" s="169" t="s">
        <v>110</v>
      </c>
      <c r="K2" s="170">
        <v>1.0249999999999999</v>
      </c>
    </row>
    <row r="3" spans="1:23">
      <c r="A3" s="94" t="s">
        <v>122</v>
      </c>
      <c r="B3" s="95"/>
      <c r="C3" s="95"/>
      <c r="D3" s="94"/>
      <c r="E3" s="94"/>
      <c r="F3" s="95"/>
      <c r="G3" s="94"/>
      <c r="H3" s="101"/>
      <c r="I3" s="102"/>
      <c r="J3" s="169" t="s">
        <v>88</v>
      </c>
      <c r="K3" s="173" t="s">
        <v>111</v>
      </c>
    </row>
    <row r="4" spans="1:23">
      <c r="A4" s="198" t="s">
        <v>124</v>
      </c>
      <c r="C4" s="104"/>
      <c r="E4" s="94"/>
      <c r="H4" s="98"/>
      <c r="I4" s="99"/>
      <c r="J4" s="169" t="s">
        <v>102</v>
      </c>
      <c r="K4" s="192"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 t="s">
        <v>116</v>
      </c>
      <c r="K5" s="175"/>
      <c r="L5" s="175"/>
      <c r="M5" s="176"/>
      <c r="P5" s="199" t="s">
        <v>115</v>
      </c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>N7</f>
        <v>46.525454094174421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>
        <v>46.525454094174421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>ROUND(N7,3)</f>
        <v>46.524999999999999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si="0">N8</f>
        <v>46.525454094174421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>
        <v>46.525454094174421</v>
      </c>
      <c r="P8" s="193" t="str">
        <f t="shared" ref="P8:Q10" si="1">J8</f>
        <v>05670C</v>
      </c>
      <c r="Q8" s="200" t="str">
        <f t="shared" si="1"/>
        <v>Y</v>
      </c>
      <c r="R8" s="200">
        <f t="shared" ref="R8:R10" si="2">C8</f>
        <v>1</v>
      </c>
      <c r="S8" s="201">
        <f t="shared" ref="S8:S10" si="3">ROUND(N8,3)</f>
        <v>46.524999999999999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si="0"/>
        <v>44.195454094174423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>
        <v>44.195454094174423</v>
      </c>
      <c r="P9" s="193" t="str">
        <f t="shared" si="1"/>
        <v>05610C</v>
      </c>
      <c r="Q9" s="200" t="str">
        <f t="shared" si="1"/>
        <v>Y</v>
      </c>
      <c r="R9" s="200">
        <f t="shared" si="2"/>
        <v>4</v>
      </c>
      <c r="S9" s="201">
        <f t="shared" si="3"/>
        <v>44.195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si="0"/>
        <v>44.195454094174423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>
        <v>44.195454094174423</v>
      </c>
      <c r="P10" s="193" t="str">
        <f t="shared" si="1"/>
        <v>05560C</v>
      </c>
      <c r="Q10" s="200" t="str">
        <f t="shared" si="1"/>
        <v>Y</v>
      </c>
      <c r="R10" s="200">
        <f t="shared" si="2"/>
        <v>4</v>
      </c>
      <c r="S10" s="201">
        <f t="shared" si="3"/>
        <v>44.195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 ht="14.4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si="4">N14</f>
        <v>50.705035685317853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202">
        <v>50.705035685317853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>ROUND(N14,3)</f>
        <v>50.704999999999998</v>
      </c>
    </row>
    <row r="15" spans="1:23" s="100" customFormat="1" ht="14.4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si="4"/>
        <v>50.705035685317853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202">
        <v>50.705035685317853</v>
      </c>
      <c r="P15" s="193" t="str">
        <f t="shared" ref="P15:Q17" si="5">J15</f>
        <v>09202C</v>
      </c>
      <c r="Q15" s="200" t="str">
        <f t="shared" si="5"/>
        <v>Y</v>
      </c>
      <c r="R15" s="200">
        <f t="shared" ref="R15:R17" si="6">C15</f>
        <v>7</v>
      </c>
      <c r="S15" s="201">
        <f t="shared" ref="S15:S17" si="7">ROUND(N15,3)</f>
        <v>50.704999999999998</v>
      </c>
    </row>
    <row r="16" spans="1:23" s="100" customFormat="1" ht="14.4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si="4"/>
        <v>48.375035685317854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202">
        <v>48.375035685317854</v>
      </c>
      <c r="P16" s="193" t="str">
        <f t="shared" si="5"/>
        <v>09183C</v>
      </c>
      <c r="Q16" s="200" t="str">
        <f t="shared" si="5"/>
        <v>Y</v>
      </c>
      <c r="R16" s="200">
        <f t="shared" si="6"/>
        <v>8</v>
      </c>
      <c r="S16" s="201">
        <f t="shared" si="7"/>
        <v>48.375</v>
      </c>
    </row>
    <row r="17" spans="1:22" s="100" customFormat="1" ht="14.4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si="4"/>
        <v>48.375035685317854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202">
        <v>48.375035685317854</v>
      </c>
      <c r="P17" s="193" t="str">
        <f t="shared" si="5"/>
        <v>09182C</v>
      </c>
      <c r="Q17" s="200" t="str">
        <f t="shared" si="5"/>
        <v>Y</v>
      </c>
      <c r="R17" s="200">
        <f t="shared" si="6"/>
        <v>8</v>
      </c>
      <c r="S17" s="201">
        <f t="shared" si="7"/>
        <v>48.375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si="8">N21</f>
        <v>51.9761788147662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>
        <v>51.9761788147662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>ROUND(N21,3)</f>
        <v>51.975999999999999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si="8"/>
        <v>51.9761788147662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>
        <v>51.9761788147662</v>
      </c>
      <c r="O22" s="100"/>
      <c r="P22" s="193" t="str">
        <f t="shared" ref="P22:Q24" si="9">J22</f>
        <v>06010C</v>
      </c>
      <c r="Q22" s="200" t="str">
        <f t="shared" si="9"/>
        <v>Y</v>
      </c>
      <c r="R22" s="200">
        <f t="shared" ref="R22:R24" si="10">C22</f>
        <v>2</v>
      </c>
      <c r="S22" s="201">
        <f t="shared" ref="S22:S24" si="11">ROUND(N22,3)</f>
        <v>51.975999999999999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si="8"/>
        <v>49.646178814766202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>
        <v>49.646178814766202</v>
      </c>
      <c r="P23" s="193" t="str">
        <f t="shared" si="9"/>
        <v>06000C</v>
      </c>
      <c r="Q23" s="200" t="str">
        <f t="shared" si="9"/>
        <v>Y</v>
      </c>
      <c r="R23" s="200">
        <f t="shared" si="10"/>
        <v>5</v>
      </c>
      <c r="S23" s="201">
        <f t="shared" si="11"/>
        <v>49.646000000000001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si="8"/>
        <v>49.646178814766202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>
        <v>49.646178814766202</v>
      </c>
      <c r="P24" s="193" t="str">
        <f t="shared" si="9"/>
        <v>05990C</v>
      </c>
      <c r="Q24" s="200" t="str">
        <f t="shared" si="9"/>
        <v>Y</v>
      </c>
      <c r="R24" s="200">
        <f t="shared" si="10"/>
        <v>5</v>
      </c>
      <c r="S24" s="201">
        <f t="shared" si="11"/>
        <v>49.646000000000001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0.27777834609060936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IF(K36="Y",VLOOKUP(J36,INDIRECT($K$3),5,0)*INDIRECT($J$2),VLOOKUP(J36,INDIRECT($K$3),5,0))</f>
        <v>0.27777834609060936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0.27800000000000002</v>
      </c>
    </row>
    <row r="37" spans="1:19" s="100" customFormat="1">
      <c r="A37" s="96"/>
      <c r="B37" s="153"/>
      <c r="C37" s="168">
        <f t="shared" ref="C37:C39" ca="1" si="12">N37</f>
        <v>0.38530544780310338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IF(K37="Y",VLOOKUP(J37,INDIRECT($K$3),5,0)*INDIRECT($J$2),VLOOKUP(J37,INDIRECT($K$3),5,0))</f>
        <v>0.38530544780310338</v>
      </c>
      <c r="P37" s="193" t="str">
        <f t="shared" ref="P37:Q39" si="13">J37</f>
        <v>15th</v>
      </c>
      <c r="Q37" s="200" t="str">
        <f t="shared" si="13"/>
        <v>Y</v>
      </c>
      <c r="R37" s="200"/>
      <c r="S37" s="201">
        <f t="shared" ref="S37:S39" ca="1" si="14">ROUND(N37,3)</f>
        <v>0.38500000000000001</v>
      </c>
    </row>
    <row r="38" spans="1:19" s="100" customFormat="1">
      <c r="A38" s="96"/>
      <c r="B38" s="153"/>
      <c r="C38" s="168">
        <f t="shared" ca="1" si="12"/>
        <v>0.45186984410131387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IF(K38="Y",VLOOKUP(J38,INDIRECT($K$3),5,0)*INDIRECT($J$2),VLOOKUP(J38,INDIRECT($K$3),5,0))</f>
        <v>0.45186984410131387</v>
      </c>
      <c r="P38" s="193" t="str">
        <f t="shared" si="13"/>
        <v>20th</v>
      </c>
      <c r="Q38" s="200" t="str">
        <f t="shared" si="13"/>
        <v>Y</v>
      </c>
      <c r="R38" s="200"/>
      <c r="S38" s="201">
        <f t="shared" ca="1" si="14"/>
        <v>0.45200000000000001</v>
      </c>
    </row>
    <row r="39" spans="1:19" s="100" customFormat="1">
      <c r="A39" s="96"/>
      <c r="B39" s="153"/>
      <c r="C39" s="168">
        <f t="shared" ca="1" si="12"/>
        <v>0.53123508584148804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IF(K39="Y",VLOOKUP(J39,INDIRECT($K$3),5,0)*INDIRECT($J$2),VLOOKUP(J39,INDIRECT($K$3),5,0))</f>
        <v>0.53123508584148804</v>
      </c>
      <c r="P39" s="193" t="str">
        <f t="shared" si="13"/>
        <v>25th</v>
      </c>
      <c r="Q39" s="200" t="str">
        <f t="shared" si="13"/>
        <v>Y</v>
      </c>
      <c r="R39" s="200"/>
      <c r="S39" s="201">
        <f t="shared" ca="1" si="14"/>
        <v>0.53100000000000003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7" spans="1:19">
      <c r="C47" s="96" t="s">
        <v>126</v>
      </c>
      <c r="G47" s="97" t="s">
        <v>127</v>
      </c>
    </row>
  </sheetData>
  <sheetProtection sheet="1" objects="1" scenarios="1"/>
  <mergeCells count="1">
    <mergeCell ref="A1:F1"/>
  </mergeCells>
  <pageMargins left="0.25" right="0.25" top="0.75" bottom="0.75" header="0.3" footer="0.3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4F36-BCF7-4C96-A0F1-A7A6184CBE7E}">
  <sheetPr>
    <tabColor theme="1"/>
  </sheetPr>
  <dimension ref="A1:W49"/>
  <sheetViews>
    <sheetView showGridLines="0" workbookViewId="0">
      <selection activeCell="K4" sqref="K4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10" style="96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bestFit="1" customWidth="1"/>
    <col min="10" max="10" width="39.5546875" style="171" bestFit="1" customWidth="1"/>
    <col min="11" max="11" width="10.44140625" style="171" bestFit="1" customWidth="1"/>
    <col min="12" max="12" width="61.88671875" style="171" bestFit="1" customWidth="1"/>
    <col min="13" max="13" width="7.88671875" style="172" bestFit="1" customWidth="1"/>
    <col min="14" max="14" width="7.44140625" style="172" bestFit="1" customWidth="1"/>
    <col min="15" max="15" width="0" style="100" hidden="1" customWidth="1"/>
    <col min="16" max="16" width="11.88671875" style="193" bestFit="1" customWidth="1"/>
    <col min="17" max="17" width="6.6640625" style="200" bestFit="1" customWidth="1"/>
    <col min="18" max="18" width="7.88671875" style="200" bestFit="1" customWidth="1"/>
    <col min="19" max="19" width="7.44140625" style="200" bestFit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</row>
    <row r="2" spans="1:23">
      <c r="A2" s="94" t="s">
        <v>0</v>
      </c>
      <c r="C2" s="95"/>
      <c r="E2" s="94"/>
      <c r="F2" s="95"/>
      <c r="H2" s="98"/>
      <c r="I2" s="99"/>
      <c r="J2" s="169" t="s">
        <v>112</v>
      </c>
      <c r="K2" s="170">
        <f>104.5%*102%</f>
        <v>1.0658999999999998</v>
      </c>
    </row>
    <row r="3" spans="1:23">
      <c r="A3" s="94" t="s">
        <v>123</v>
      </c>
      <c r="B3" s="95"/>
      <c r="C3" s="95"/>
      <c r="D3" s="94"/>
      <c r="E3" s="94"/>
      <c r="F3" s="95"/>
      <c r="G3" s="94"/>
      <c r="H3" s="101"/>
      <c r="I3" s="102"/>
      <c r="J3" s="169" t="s">
        <v>88</v>
      </c>
      <c r="K3" s="173" t="s">
        <v>113</v>
      </c>
    </row>
    <row r="4" spans="1:23">
      <c r="A4" s="198" t="s">
        <v>124</v>
      </c>
      <c r="C4" s="104"/>
      <c r="E4" s="94"/>
      <c r="H4" s="98"/>
      <c r="I4" s="99"/>
      <c r="J4" s="169" t="s">
        <v>102</v>
      </c>
      <c r="K4" s="192"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 t="s">
        <v>116</v>
      </c>
      <c r="K5" s="175"/>
      <c r="L5" s="175"/>
      <c r="M5" s="176"/>
      <c r="P5" s="199" t="s">
        <v>115</v>
      </c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>N7</f>
        <v>49.591000000000001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>
        <v>49.591000000000001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>ROUND(N7,3)</f>
        <v>49.591000000000001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si="0">N8</f>
        <v>49.591000000000001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>
        <v>49.591000000000001</v>
      </c>
      <c r="P8" s="193" t="str">
        <f t="shared" ref="P8:P10" si="1">J8</f>
        <v>05670C</v>
      </c>
      <c r="Q8" s="200" t="str">
        <f t="shared" ref="Q8:Q10" si="2">K8</f>
        <v>Y</v>
      </c>
      <c r="R8" s="200">
        <f t="shared" ref="R8:R10" si="3">C8</f>
        <v>1</v>
      </c>
      <c r="S8" s="201">
        <f t="shared" ref="S8:S10" si="4">ROUND(N8,3)</f>
        <v>49.591000000000001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si="0"/>
        <v>47.261000000000003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>
        <v>47.261000000000003</v>
      </c>
      <c r="P9" s="193" t="str">
        <f t="shared" si="1"/>
        <v>05610C</v>
      </c>
      <c r="Q9" s="200" t="str">
        <f t="shared" si="2"/>
        <v>Y</v>
      </c>
      <c r="R9" s="200">
        <f t="shared" si="3"/>
        <v>4</v>
      </c>
      <c r="S9" s="201">
        <f t="shared" si="4"/>
        <v>47.261000000000003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si="0"/>
        <v>47.261000000000003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>
        <v>47.261000000000003</v>
      </c>
      <c r="P10" s="193" t="str">
        <f t="shared" si="1"/>
        <v>05560C</v>
      </c>
      <c r="Q10" s="200" t="str">
        <f t="shared" si="2"/>
        <v>Y</v>
      </c>
      <c r="R10" s="200">
        <f t="shared" si="3"/>
        <v>4</v>
      </c>
      <c r="S10" s="201">
        <f t="shared" si="4"/>
        <v>47.261000000000003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si="5">N14</f>
        <v>54.045999999999999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181">
        <v>54.045999999999999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>ROUND(N14,3)</f>
        <v>54.045999999999999</v>
      </c>
    </row>
    <row r="15" spans="1:23" s="100" customFormat="1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si="5"/>
        <v>54.045999999999999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181">
        <v>54.045999999999999</v>
      </c>
      <c r="P15" s="193" t="str">
        <f t="shared" ref="P15:P17" si="6">J15</f>
        <v>09202C</v>
      </c>
      <c r="Q15" s="200" t="str">
        <f t="shared" ref="Q15:Q17" si="7">K15</f>
        <v>Y</v>
      </c>
      <c r="R15" s="200">
        <f t="shared" ref="R15:R17" si="8">C15</f>
        <v>7</v>
      </c>
      <c r="S15" s="201">
        <f t="shared" ref="S15:S17" si="9">ROUND(N15,3)</f>
        <v>54.045999999999999</v>
      </c>
    </row>
    <row r="16" spans="1:23" s="100" customFormat="1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si="5"/>
        <v>51.716000000000001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181">
        <v>51.716000000000001</v>
      </c>
      <c r="P16" s="193" t="str">
        <f t="shared" si="6"/>
        <v>09183C</v>
      </c>
      <c r="Q16" s="200" t="str">
        <f t="shared" si="7"/>
        <v>Y</v>
      </c>
      <c r="R16" s="200">
        <f t="shared" si="8"/>
        <v>8</v>
      </c>
      <c r="S16" s="201">
        <f t="shared" si="9"/>
        <v>51.716000000000001</v>
      </c>
    </row>
    <row r="17" spans="1:22" s="100" customFormat="1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si="5"/>
        <v>51.716000000000001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181">
        <v>51.716000000000001</v>
      </c>
      <c r="P17" s="193" t="str">
        <f t="shared" si="6"/>
        <v>09182C</v>
      </c>
      <c r="Q17" s="200" t="str">
        <f t="shared" si="7"/>
        <v>Y</v>
      </c>
      <c r="R17" s="200">
        <f t="shared" si="8"/>
        <v>8</v>
      </c>
      <c r="S17" s="201">
        <f t="shared" si="9"/>
        <v>51.716000000000001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si="10">N21</f>
        <v>55.401000000000003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>
        <v>55.401000000000003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>ROUND(N21,3)</f>
        <v>55.401000000000003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si="10"/>
        <v>55.401000000000003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>
        <v>55.401000000000003</v>
      </c>
      <c r="O22" s="100"/>
      <c r="P22" s="193" t="str">
        <f t="shared" ref="P22:P24" si="11">J22</f>
        <v>06010C</v>
      </c>
      <c r="Q22" s="200" t="str">
        <f t="shared" ref="Q22:Q24" si="12">K22</f>
        <v>Y</v>
      </c>
      <c r="R22" s="200">
        <f t="shared" ref="R22:R24" si="13">C22</f>
        <v>2</v>
      </c>
      <c r="S22" s="201">
        <f t="shared" ref="S22:S24" si="14">ROUND(N22,3)</f>
        <v>55.401000000000003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si="10"/>
        <v>53.070999999999998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>
        <v>53.070999999999998</v>
      </c>
      <c r="P23" s="193" t="str">
        <f t="shared" si="11"/>
        <v>06000C</v>
      </c>
      <c r="Q23" s="200" t="str">
        <f t="shared" si="12"/>
        <v>Y</v>
      </c>
      <c r="R23" s="200">
        <f t="shared" si="13"/>
        <v>5</v>
      </c>
      <c r="S23" s="201">
        <f t="shared" si="14"/>
        <v>53.070999999999998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si="10"/>
        <v>53.070999999999998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>
        <v>53.070999999999998</v>
      </c>
      <c r="P24" s="193" t="str">
        <f t="shared" si="11"/>
        <v>05990C</v>
      </c>
      <c r="Q24" s="200" t="str">
        <f t="shared" si="12"/>
        <v>Y</v>
      </c>
      <c r="R24" s="200">
        <f t="shared" si="13"/>
        <v>5</v>
      </c>
      <c r="S24" s="201">
        <f t="shared" si="14"/>
        <v>53.070999999999998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0.29608393909798048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IF(K36="Y",VLOOKUP(J36,INDIRECT($K$3),5,0)*INDIRECT($J$2),VLOOKUP(J36,INDIRECT($K$3),5,0))</f>
        <v>0.29608393909798048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0.29599999999999999</v>
      </c>
    </row>
    <row r="37" spans="1:19" s="100" customFormat="1">
      <c r="A37" s="96"/>
      <c r="B37" s="153"/>
      <c r="C37" s="168">
        <f t="shared" ref="C37:C39" ca="1" si="15">N37</f>
        <v>0.41069707681332784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IF(K37="Y",VLOOKUP(J37,INDIRECT($K$3),5,0)*INDIRECT($J$2),VLOOKUP(J37,INDIRECT($K$3),5,0))</f>
        <v>0.41069707681332784</v>
      </c>
      <c r="P37" s="193" t="str">
        <f t="shared" ref="P37:P39" si="16">J37</f>
        <v>15th</v>
      </c>
      <c r="Q37" s="200" t="str">
        <f t="shared" ref="Q37:Q39" si="17">K37</f>
        <v>Y</v>
      </c>
      <c r="R37" s="200"/>
      <c r="S37" s="201">
        <f t="shared" ref="S37:S39" ca="1" si="18">ROUND(N37,3)</f>
        <v>0.41099999999999998</v>
      </c>
    </row>
    <row r="38" spans="1:19" s="100" customFormat="1">
      <c r="A38" s="96"/>
      <c r="B38" s="153"/>
      <c r="C38" s="168">
        <f t="shared" ca="1" si="15"/>
        <v>0.48164806682759037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IF(K38="Y",VLOOKUP(J38,INDIRECT($K$3),5,0)*INDIRECT($J$2),VLOOKUP(J38,INDIRECT($K$3),5,0))</f>
        <v>0.48164806682759037</v>
      </c>
      <c r="P38" s="193" t="str">
        <f t="shared" si="16"/>
        <v>20th</v>
      </c>
      <c r="Q38" s="200" t="str">
        <f t="shared" si="17"/>
        <v>Y</v>
      </c>
      <c r="R38" s="200"/>
      <c r="S38" s="201">
        <f t="shared" ca="1" si="18"/>
        <v>0.48199999999999998</v>
      </c>
    </row>
    <row r="39" spans="1:19" s="100" customFormat="1">
      <c r="A39" s="96"/>
      <c r="B39" s="153"/>
      <c r="C39" s="168">
        <f t="shared" ca="1" si="15"/>
        <v>0.56624347799844199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IF(K39="Y",VLOOKUP(J39,INDIRECT($K$3),5,0)*INDIRECT($J$2),VLOOKUP(J39,INDIRECT($K$3),5,0))</f>
        <v>0.56624347799844199</v>
      </c>
      <c r="P39" s="193" t="str">
        <f t="shared" si="16"/>
        <v>25th</v>
      </c>
      <c r="Q39" s="200" t="str">
        <f t="shared" si="17"/>
        <v>Y</v>
      </c>
      <c r="R39" s="200"/>
      <c r="S39" s="201">
        <f t="shared" ca="1" si="18"/>
        <v>0.56599999999999995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9" spans="3:7">
      <c r="C49" s="96" t="s">
        <v>126</v>
      </c>
      <c r="G49" s="97" t="s">
        <v>127</v>
      </c>
    </row>
  </sheetData>
  <mergeCells count="1">
    <mergeCell ref="A1:F1"/>
  </mergeCells>
  <pageMargins left="0.25" right="0.25" top="0.75" bottom="0.75" header="0.3" footer="0.3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50C-2BFC-4C0D-ADD4-7F17FF4D98CF}">
  <sheetPr>
    <tabColor theme="3" tint="0.59999389629810485"/>
  </sheetPr>
  <dimension ref="A1:W49"/>
  <sheetViews>
    <sheetView showGridLines="0" tabSelected="1" workbookViewId="0">
      <selection activeCell="A49" sqref="A49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21.109375" style="96" bestFit="1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hidden="1" customWidth="1"/>
    <col min="10" max="10" width="39.5546875" style="171" hidden="1" customWidth="1"/>
    <col min="11" max="11" width="13.109375" style="171" hidden="1" customWidth="1"/>
    <col min="12" max="12" width="61.88671875" style="171" hidden="1" customWidth="1"/>
    <col min="13" max="13" width="7.88671875" style="172" hidden="1" customWidth="1"/>
    <col min="14" max="14" width="7.44140625" style="172" hidden="1" customWidth="1"/>
    <col min="15" max="15" width="1.6640625" style="100" hidden="1" customWidth="1"/>
    <col min="16" max="16" width="11.88671875" style="193" hidden="1" customWidth="1"/>
    <col min="17" max="17" width="6.6640625" style="200" hidden="1" customWidth="1"/>
    <col min="18" max="18" width="7.88671875" style="200" hidden="1" customWidth="1"/>
    <col min="19" max="19" width="7.44140625" style="200" hidden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  <c r="J1" s="204" t="s">
        <v>129</v>
      </c>
      <c r="K1" s="206">
        <v>45292</v>
      </c>
      <c r="L1" s="214" t="s">
        <v>144</v>
      </c>
      <c r="M1" s="214"/>
      <c r="N1" s="214"/>
    </row>
    <row r="2" spans="1:23">
      <c r="A2" s="94" t="s">
        <v>0</v>
      </c>
      <c r="C2" s="95"/>
      <c r="E2" s="94"/>
      <c r="F2" s="95"/>
      <c r="H2" s="98"/>
      <c r="I2" s="99"/>
      <c r="J2" s="169" t="s">
        <v>88</v>
      </c>
      <c r="K2" s="173" t="str">
        <f>"Data"&amp;VLOOKUP(MONTH(K1),Months,2,0)&amp;YEAR(K1)</f>
        <v>DataJan2024</v>
      </c>
      <c r="L2" s="214" t="str">
        <f>"9. Name cells J6:N40 in previous tab: "&amp;"Data"&amp;VLOOKUP(MONTH(K1),Months,2,0)&amp;YEAR(K1)</f>
        <v>9. Name cells J6:N40 in previous tab: DataJan2024</v>
      </c>
      <c r="M2" s="214"/>
      <c r="N2" s="214"/>
    </row>
    <row r="3" spans="1:23">
      <c r="A3" s="94" t="s">
        <v>128</v>
      </c>
      <c r="B3" s="95"/>
      <c r="C3" s="210">
        <v>45658</v>
      </c>
      <c r="D3" s="94"/>
      <c r="E3" s="211">
        <v>0.04</v>
      </c>
      <c r="F3" s="205" t="s">
        <v>130</v>
      </c>
      <c r="G3" s="94"/>
      <c r="H3" s="101"/>
      <c r="I3" s="102"/>
      <c r="J3" s="169" t="str">
        <f>"IncrPerc"&amp;VLOOKUP(MONTH(C3),Months,2,0)&amp;YEAR(C3)</f>
        <v>IncrPercJan2025</v>
      </c>
      <c r="K3" s="170">
        <f>E3+1</f>
        <v>1.04</v>
      </c>
      <c r="L3" s="214" t="str">
        <f>"10. Enter effective date in cell C3; 11. Enter Increase % in cell E3; 12. Name cell K3: "&amp;"IncrPerc"&amp;VLOOKUP(MONTH(C3),Months,2,0)&amp;YEAR(C3)</f>
        <v>10. Enter effective date in cell C3; 11. Enter Increase % in cell E3; 12. Name cell K3: IncrPercJan2025</v>
      </c>
      <c r="M3" s="214"/>
      <c r="N3" s="214"/>
    </row>
    <row r="4" spans="1:23">
      <c r="A4" s="203" t="s">
        <v>145</v>
      </c>
      <c r="C4" s="104"/>
      <c r="E4" s="94"/>
      <c r="H4" s="98"/>
      <c r="I4" s="99"/>
      <c r="J4" s="169" t="s">
        <v>102</v>
      </c>
      <c r="K4" s="207">
        <v>2.33</v>
      </c>
      <c r="L4" s="214" t="str">
        <f>"13. Name K4: "&amp;"Pension"&amp;VLOOKUP(MONTH(C3),Months,2,0)&amp;YEAR(C3)&amp;";  14. Update Pension Conribution rate in K4 if needed"</f>
        <v>13. Name K4: PensionJan2025;  14. Update Pension Conribution rate in K4 if needed</v>
      </c>
      <c r="M4" s="214"/>
      <c r="N4" s="214"/>
      <c r="P4" s="193" t="s">
        <v>143</v>
      </c>
      <c r="Q4" s="208">
        <f>K4</f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 t="s">
        <v>116</v>
      </c>
      <c r="K5" s="175"/>
      <c r="L5" s="214" t="str">
        <f>"15. In Formulas - Name Manager, find "&amp;"IncrPerc"&amp;VLOOKUP(MONTH(K1),Months,2,0)&amp;YEAR(K1)&amp;" referring to "&amp;"'"&amp;MONTH(C3)&amp;"-"&amp;DAY(C3)&amp;"-"&amp;YEAR(C3)&amp;"'!"&amp;"$K$3"&amp;" and delete it."</f>
        <v>15. In Formulas - Name Manager, find IncrPercJan2024 referring to '1-1-2025'!$K$3 and delete it.</v>
      </c>
      <c r="M5" s="214"/>
      <c r="N5" s="214"/>
      <c r="P5" s="199" t="s">
        <v>115</v>
      </c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 ca="1">N7</f>
        <v>51.574640000000002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 cm="1">
        <f t="array" aca="1" ref="N7" ca="1">IF(K7="Y",VLOOKUP(J7,INDIRECT($K$2),5,0)*INDIRECT($J$3),VLOOKUP(J7,INDIRECT($K$2),5,0))</f>
        <v>51.574640000000002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 ca="1">ROUND(N7,3)</f>
        <v>51.575000000000003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ca="1" si="0">N8</f>
        <v>51.574640000000002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 cm="1">
        <f t="array" aca="1" ref="N8" ca="1">IF(K8="Y",VLOOKUP(J8,INDIRECT($K$2),5,0)*INDIRECT($J$3),VLOOKUP(J8,INDIRECT($K$2),5,0))</f>
        <v>51.574640000000002</v>
      </c>
      <c r="P8" s="193" t="str">
        <f t="shared" ref="P8:Q10" si="1">J8</f>
        <v>05670C</v>
      </c>
      <c r="Q8" s="200" t="str">
        <f t="shared" si="1"/>
        <v>Y</v>
      </c>
      <c r="R8" s="200">
        <f t="shared" ref="R8:R10" si="2">C8</f>
        <v>1</v>
      </c>
      <c r="S8" s="201">
        <f t="shared" ref="S8:S10" ca="1" si="3">ROUND(N8,3)</f>
        <v>51.575000000000003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ca="1" si="0"/>
        <v>49.244640000000004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 cm="1">
        <f t="array" aca="1" ref="N9" ca="1">IF(K9="Y",((VLOOKUP(J9,INDIRECT($K$2),5,0)+INDIRECT(("Pension"&amp;VLOOKUP(MONTH($K$1),Months,2,0)&amp;YEAR($K$1))))*INDIRECT($J$3))-INDIRECT(("Pension"&amp;VLOOKUP(MONTH($C$3),Months,2,0)&amp;YEAR($C$3))),VLOOKUP($J$16,INDIRECT($K$2),5,0))</f>
        <v>49.244640000000004</v>
      </c>
      <c r="P9" s="193" t="str">
        <f>J9&amp;"*"</f>
        <v>05610C*</v>
      </c>
      <c r="Q9" s="200" t="str">
        <f t="shared" si="1"/>
        <v>Y</v>
      </c>
      <c r="R9" s="200">
        <f t="shared" si="2"/>
        <v>4</v>
      </c>
      <c r="S9" s="201">
        <f t="shared" ca="1" si="3"/>
        <v>49.244999999999997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ca="1" si="0"/>
        <v>49.244640000000004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 cm="1">
        <f t="array" aca="1" ref="N10" ca="1">IF(K10="Y",((VLOOKUP(J10,INDIRECT($K$2),5,0)+INDIRECT(("Pension"&amp;VLOOKUP(MONTH($K$1),Months,2,0)&amp;YEAR($K$1))))*INDIRECT($J$3))-INDIRECT(("Pension"&amp;VLOOKUP(MONTH($C$3),Months,2,0)&amp;YEAR($C$3))),VLOOKUP($J$16,INDIRECT($K$2),5,0))</f>
        <v>49.244640000000004</v>
      </c>
      <c r="P10" s="193" t="str">
        <f>J10&amp;"*"</f>
        <v>05560C*</v>
      </c>
      <c r="Q10" s="200" t="str">
        <f t="shared" si="1"/>
        <v>Y</v>
      </c>
      <c r="R10" s="200">
        <f t="shared" si="2"/>
        <v>4</v>
      </c>
      <c r="S10" s="201">
        <f t="shared" ca="1" si="3"/>
        <v>49.244999999999997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ca="1" si="4">N14</f>
        <v>56.207840000000004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181" cm="1">
        <f t="array" aca="1" ref="N14" ca="1">IF(K14="Y",VLOOKUP(J14,INDIRECT($K$2),5,0)*INDIRECT($J$3),VLOOKUP(J14,INDIRECT($K$2),5,0))</f>
        <v>56.207840000000004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 ca="1">ROUND(N14,3)</f>
        <v>56.207999999999998</v>
      </c>
    </row>
    <row r="15" spans="1:23" s="100" customFormat="1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ca="1" si="4"/>
        <v>56.207840000000004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181" cm="1">
        <f t="array" aca="1" ref="N15" ca="1">IF(K15="Y",VLOOKUP(J15,INDIRECT($K$2),5,0)*INDIRECT($J$3),VLOOKUP(J15,INDIRECT($K$2),5,0))</f>
        <v>56.207840000000004</v>
      </c>
      <c r="P15" s="193" t="str">
        <f t="shared" ref="P15:Q17" si="5">J15</f>
        <v>09202C</v>
      </c>
      <c r="Q15" s="200" t="str">
        <f t="shared" si="5"/>
        <v>Y</v>
      </c>
      <c r="R15" s="200">
        <f t="shared" ref="R15:R17" si="6">C15</f>
        <v>7</v>
      </c>
      <c r="S15" s="201">
        <f t="shared" ref="S15:S17" ca="1" si="7">ROUND(N15,3)</f>
        <v>56.207999999999998</v>
      </c>
    </row>
    <row r="16" spans="1:23" s="100" customFormat="1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ca="1" si="4"/>
        <v>53.877840000000006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181" cm="1">
        <f t="array" aca="1" ref="N16" ca="1">IF(K16="Y",((VLOOKUP(J16,INDIRECT($K$2),5,0)+INDIRECT(("Pension"&amp;VLOOKUP(MONTH($K$1),Months,2,0)&amp;YEAR($K$1))))*INDIRECT($J$3))-INDIRECT(("Pension"&amp;VLOOKUP(MONTH($C$3),Months,2,0)&amp;YEAR($C$3))),VLOOKUP($J$16,INDIRECT($K$2),5,0))</f>
        <v>53.877840000000006</v>
      </c>
      <c r="P16" s="193" t="str">
        <f>J16&amp;"*"</f>
        <v>09183C*</v>
      </c>
      <c r="Q16" s="200" t="str">
        <f t="shared" si="5"/>
        <v>Y</v>
      </c>
      <c r="R16" s="200">
        <f t="shared" si="6"/>
        <v>8</v>
      </c>
      <c r="S16" s="201">
        <f t="shared" ca="1" si="7"/>
        <v>53.878</v>
      </c>
    </row>
    <row r="17" spans="1:22" s="100" customFormat="1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ca="1" si="4"/>
        <v>53.877840000000006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181" cm="1">
        <f t="array" aca="1" ref="N17" ca="1">IF(K17="Y",((VLOOKUP(J17,INDIRECT($K$2),5,0)+INDIRECT(("Pension"&amp;VLOOKUP(MONTH($K$1),Months,2,0)&amp;YEAR($K$1))))*INDIRECT($J$3))-INDIRECT(("Pension"&amp;VLOOKUP(MONTH($C$3),Months,2,0)&amp;YEAR($C$3))),VLOOKUP($J$16,INDIRECT($K$2),5,0))</f>
        <v>53.877840000000006</v>
      </c>
      <c r="P17" s="193" t="str">
        <f>J17&amp;"*"</f>
        <v>09182C*</v>
      </c>
      <c r="Q17" s="200" t="str">
        <f t="shared" si="5"/>
        <v>Y</v>
      </c>
      <c r="R17" s="200">
        <f t="shared" si="6"/>
        <v>8</v>
      </c>
      <c r="S17" s="201">
        <f t="shared" ca="1" si="7"/>
        <v>53.878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ca="1" si="8">N21</f>
        <v>57.617040000000003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 cm="1">
        <f t="array" aca="1" ref="N21" ca="1">IF(K21="Y",VLOOKUP(J21,INDIRECT($K$2),5,0)*INDIRECT($J$3),VLOOKUP(J21,INDIRECT($K$2),5,0))</f>
        <v>57.617040000000003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 ca="1">ROUND(N21,3)</f>
        <v>57.616999999999997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ca="1" si="8"/>
        <v>57.617040000000003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 cm="1">
        <f t="array" aca="1" ref="N22" ca="1">IF(K22="Y",VLOOKUP(J22,INDIRECT($K$2),5,0)*INDIRECT($J$3),VLOOKUP(J22,INDIRECT($K$2),5,0))</f>
        <v>57.617040000000003</v>
      </c>
      <c r="O22" s="100"/>
      <c r="P22" s="193" t="str">
        <f t="shared" ref="P22:Q24" si="9">J22</f>
        <v>06010C</v>
      </c>
      <c r="Q22" s="200" t="str">
        <f t="shared" si="9"/>
        <v>Y</v>
      </c>
      <c r="R22" s="200">
        <f t="shared" ref="R22:R24" si="10">C22</f>
        <v>2</v>
      </c>
      <c r="S22" s="201">
        <f t="shared" ref="S22:S24" ca="1" si="11">ROUND(N22,3)</f>
        <v>57.616999999999997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ca="1" si="8"/>
        <v>55.287039999999998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 cm="1">
        <f t="array" aca="1" ref="N23" ca="1">IF(K23="Y",((VLOOKUP(J23,INDIRECT($K$2),5,0)+INDIRECT(("Pension"&amp;VLOOKUP(MONTH($K$1),Months,2,0)&amp;YEAR($K$1))))*INDIRECT($J$3))-INDIRECT(("Pension"&amp;VLOOKUP(MONTH($C$3),Months,2,0)&amp;YEAR($C$3))),VLOOKUP($J$16,INDIRECT($K$2),5,0))</f>
        <v>55.287039999999998</v>
      </c>
      <c r="P23" s="193" t="str">
        <f>J23&amp;"*"</f>
        <v>06000C*</v>
      </c>
      <c r="Q23" s="200" t="str">
        <f t="shared" si="9"/>
        <v>Y</v>
      </c>
      <c r="R23" s="200">
        <f t="shared" si="10"/>
        <v>5</v>
      </c>
      <c r="S23" s="201">
        <f t="shared" ca="1" si="11"/>
        <v>55.286999999999999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ca="1" si="8"/>
        <v>55.287039999999998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 cm="1">
        <f t="array" aca="1" ref="N24" ca="1">IF(K24="Y",((VLOOKUP(J24,INDIRECT($K$2),5,0)+INDIRECT(("Pension"&amp;VLOOKUP(MONTH($K$1),Months,2,0)&amp;YEAR($K$1))))*INDIRECT($J$3))-INDIRECT(("Pension"&amp;VLOOKUP(MONTH($C$3),Months,2,0)&amp;YEAR($C$3))),VLOOKUP($J$16,INDIRECT($K$2),5,0))</f>
        <v>55.287039999999998</v>
      </c>
      <c r="P24" s="193" t="str">
        <f>J24&amp;"*"</f>
        <v>05990C*</v>
      </c>
      <c r="Q24" s="200" t="str">
        <f t="shared" si="9"/>
        <v>Y</v>
      </c>
      <c r="R24" s="200">
        <f t="shared" si="10"/>
        <v>5</v>
      </c>
      <c r="S24" s="201">
        <f t="shared" ca="1" si="11"/>
        <v>55.286999999999999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0.30792729666189972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IF(K36="Y",VLOOKUP(J36,INDIRECT($K$2),5,0)*INDIRECT($J$3),VLOOKUP(J36,INDIRECT($K$2),5,0))</f>
        <v>0.30792729666189972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0.308</v>
      </c>
    </row>
    <row r="37" spans="1:19" s="100" customFormat="1">
      <c r="A37" s="96"/>
      <c r="B37" s="153"/>
      <c r="C37" s="168">
        <f t="shared" ref="C37:C39" ca="1" si="12">N37</f>
        <v>0.42712495988586097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IF(K37="Y",VLOOKUP(J37,INDIRECT($K$2),5,0)*INDIRECT($J$3),VLOOKUP(J37,INDIRECT($K$2),5,0))</f>
        <v>0.42712495988586097</v>
      </c>
      <c r="P37" s="193" t="str">
        <f t="shared" ref="P37:Q39" si="13">J37</f>
        <v>15th</v>
      </c>
      <c r="Q37" s="200" t="str">
        <f t="shared" si="13"/>
        <v>Y</v>
      </c>
      <c r="R37" s="200"/>
      <c r="S37" s="201">
        <f t="shared" ref="S37:S39" ca="1" si="14">ROUND(N37,3)</f>
        <v>0.42699999999999999</v>
      </c>
    </row>
    <row r="38" spans="1:19" s="100" customFormat="1">
      <c r="A38" s="96"/>
      <c r="B38" s="153"/>
      <c r="C38" s="168">
        <f t="shared" ca="1" si="12"/>
        <v>0.50091398950069399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IF(K38="Y",VLOOKUP(J38,INDIRECT($K$2),5,0)*INDIRECT($J$3),VLOOKUP(J38,INDIRECT($K$2),5,0))</f>
        <v>0.50091398950069399</v>
      </c>
      <c r="P38" s="193" t="str">
        <f t="shared" si="13"/>
        <v>20th</v>
      </c>
      <c r="Q38" s="200" t="str">
        <f t="shared" si="13"/>
        <v>Y</v>
      </c>
      <c r="R38" s="200"/>
      <c r="S38" s="201">
        <f t="shared" ca="1" si="14"/>
        <v>0.501</v>
      </c>
    </row>
    <row r="39" spans="1:19" s="100" customFormat="1">
      <c r="A39" s="96"/>
      <c r="B39" s="153"/>
      <c r="C39" s="168">
        <f t="shared" ca="1" si="12"/>
        <v>0.58889321711837972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IF(K39="Y",VLOOKUP(J39,INDIRECT($K$2),5,0)*INDIRECT($J$3),VLOOKUP(J39,INDIRECT($K$2),5,0))</f>
        <v>0.58889321711837972</v>
      </c>
      <c r="P39" s="193" t="str">
        <f t="shared" si="13"/>
        <v>25th</v>
      </c>
      <c r="Q39" s="200" t="str">
        <f t="shared" si="13"/>
        <v>Y</v>
      </c>
      <c r="R39" s="200"/>
      <c r="S39" s="201">
        <f t="shared" ca="1" si="14"/>
        <v>0.58899999999999997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9" spans="1:23" s="155" customFormat="1">
      <c r="A49" s="212" t="s">
        <v>146</v>
      </c>
      <c r="B49" s="96"/>
      <c r="C49" s="96"/>
      <c r="D49" s="97"/>
      <c r="E49" s="97"/>
      <c r="F49" s="96"/>
      <c r="G49" s="97" t="s">
        <v>127</v>
      </c>
      <c r="I49" s="100"/>
      <c r="J49" s="171"/>
      <c r="K49" s="171"/>
      <c r="L49" s="171"/>
      <c r="M49" s="172"/>
      <c r="N49" s="172"/>
      <c r="O49" s="100"/>
      <c r="P49" s="193"/>
      <c r="Q49" s="200"/>
      <c r="R49" s="200"/>
      <c r="S49" s="200"/>
      <c r="T49" s="100"/>
      <c r="U49" s="100"/>
      <c r="V49" s="100"/>
      <c r="W49" s="100"/>
    </row>
  </sheetData>
  <sheetProtection sheet="1" objects="1" scenarios="1"/>
  <mergeCells count="6">
    <mergeCell ref="L5:N5"/>
    <mergeCell ref="A1:F1"/>
    <mergeCell ref="L1:N1"/>
    <mergeCell ref="L2:N2"/>
    <mergeCell ref="L3:N3"/>
    <mergeCell ref="L4:N4"/>
  </mergeCells>
  <pageMargins left="0.25" right="0.25" top="0.75" bottom="0.75" header="0.3" footer="0.3"/>
  <pageSetup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6BC5-B43D-444E-9F62-7041F82A0DC7}">
  <sheetPr>
    <tabColor theme="1"/>
  </sheetPr>
  <dimension ref="A1:W49"/>
  <sheetViews>
    <sheetView showGridLines="0" workbookViewId="0">
      <selection activeCell="A49" sqref="A49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21.109375" style="96" bestFit="1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hidden="1" customWidth="1"/>
    <col min="10" max="10" width="39.5546875" style="171" hidden="1" customWidth="1"/>
    <col min="11" max="11" width="13.109375" style="171" hidden="1" customWidth="1"/>
    <col min="12" max="12" width="61.88671875" style="171" hidden="1" customWidth="1"/>
    <col min="13" max="13" width="7.88671875" style="172" hidden="1" customWidth="1"/>
    <col min="14" max="14" width="9.5546875" style="172" hidden="1" customWidth="1"/>
    <col min="15" max="15" width="1.6640625" style="100" hidden="1" customWidth="1"/>
    <col min="16" max="16" width="11.88671875" style="193" hidden="1" customWidth="1"/>
    <col min="17" max="17" width="6.6640625" style="200" hidden="1" customWidth="1"/>
    <col min="18" max="18" width="7.88671875" style="200" hidden="1" customWidth="1"/>
    <col min="19" max="19" width="7.44140625" style="200" hidden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  <c r="J1" s="204" t="s">
        <v>129</v>
      </c>
      <c r="K1" s="206">
        <v>45658</v>
      </c>
      <c r="L1" s="214" t="s">
        <v>144</v>
      </c>
      <c r="M1" s="214"/>
      <c r="N1" s="214"/>
    </row>
    <row r="2" spans="1:23">
      <c r="A2" s="94" t="s">
        <v>0</v>
      </c>
      <c r="C2" s="95"/>
      <c r="E2" s="94"/>
      <c r="F2" s="95"/>
      <c r="H2" s="98"/>
      <c r="I2" s="99"/>
      <c r="J2" s="169" t="s">
        <v>88</v>
      </c>
      <c r="K2" s="173" t="str">
        <f>"Data"&amp;VLOOKUP(MONTH(K1),Months,2,0)&amp;YEAR(K1)</f>
        <v>DataJan2025</v>
      </c>
      <c r="L2" s="214" t="str">
        <f>"9. Name cells J6:N40 in previous tab: "&amp;"Data"&amp;VLOOKUP(MONTH(K1),Months,2,0)&amp;YEAR(K1)</f>
        <v>9. Name cells J6:N40 in previous tab: DataJan2025</v>
      </c>
      <c r="M2" s="214"/>
      <c r="N2" s="214"/>
    </row>
    <row r="3" spans="1:23">
      <c r="A3" s="94" t="s">
        <v>128</v>
      </c>
      <c r="B3" s="95"/>
      <c r="C3" s="210">
        <v>46023</v>
      </c>
      <c r="D3" s="94"/>
      <c r="E3" s="211">
        <v>0.04</v>
      </c>
      <c r="F3" s="205" t="s">
        <v>130</v>
      </c>
      <c r="G3" s="94"/>
      <c r="H3" s="101"/>
      <c r="I3" s="102"/>
      <c r="J3" s="169" t="str">
        <f>"IncrPerc"&amp;VLOOKUP(MONTH(C3),Months,2,0)&amp;YEAR(C3)</f>
        <v>IncrPercJan2026</v>
      </c>
      <c r="K3" s="170">
        <f>E3+1</f>
        <v>1.04</v>
      </c>
      <c r="L3" s="214" t="str">
        <f>"10. Enter effective date in cell C3; 11. Enter Increase % in cell E3; 12. Name cell K3: "&amp;"IncrPerc"&amp;VLOOKUP(MONTH(C3),Months,2,0)&amp;YEAR(C3)</f>
        <v>10. Enter effective date in cell C3; 11. Enter Increase % in cell E3; 12. Name cell K3: IncrPercJan2026</v>
      </c>
      <c r="M3" s="214"/>
      <c r="N3" s="214"/>
    </row>
    <row r="4" spans="1:23">
      <c r="A4" s="209" t="s">
        <v>145</v>
      </c>
      <c r="C4" s="104"/>
      <c r="E4" s="94"/>
      <c r="H4" s="98"/>
      <c r="I4" s="99"/>
      <c r="J4" s="169" t="s">
        <v>102</v>
      </c>
      <c r="K4" s="207">
        <v>2.33</v>
      </c>
      <c r="L4" s="214" t="str">
        <f>"13. Name K4: "&amp;"Pension"&amp;VLOOKUP(MONTH(C3),Months,2,0)&amp;YEAR(C3)&amp;";  14. Update Pension Conribution rate in K4 if needed"</f>
        <v>13. Name K4: PensionJan2026;  14. Update Pension Conribution rate in K4 if needed</v>
      </c>
      <c r="M4" s="214"/>
      <c r="N4" s="214"/>
      <c r="P4" s="193" t="s">
        <v>143</v>
      </c>
      <c r="Q4" s="208">
        <f>K4</f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 t="s">
        <v>116</v>
      </c>
      <c r="K5" s="175"/>
      <c r="L5" s="214" t="str">
        <f>"15. In Formulas - Name Manager, find "&amp;"IncrPerc"&amp;VLOOKUP(MONTH(K1),Months,2,0)&amp;YEAR(K1)&amp;" referring to "&amp;"'"&amp;MONTH(C3)&amp;"-"&amp;DAY(C3)&amp;"-"&amp;YEAR(C3)&amp;"'!"&amp;"$K$3"&amp;" and delete it."</f>
        <v>15. In Formulas - Name Manager, find IncrPercJan2025 referring to '1-1-2026'!$K$3 and delete it.</v>
      </c>
      <c r="M5" s="214"/>
      <c r="N5" s="214"/>
      <c r="P5" s="199" t="s">
        <v>115</v>
      </c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 ca="1">N7</f>
        <v>53.637625600000007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 cm="1">
        <f t="array" aca="1" ref="N7" ca="1">IF(K7="Y",VLOOKUP(J7,INDIRECT($K$2),5,0)*INDIRECT($J$3),VLOOKUP(J7,INDIRECT($K$2),5,0))</f>
        <v>53.637625600000007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 ca="1">ROUND(N7,3)</f>
        <v>53.637999999999998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ca="1" si="0">N8</f>
        <v>53.637625600000007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 cm="1">
        <f t="array" aca="1" ref="N8" ca="1">IF(K8="Y",VLOOKUP(J8,INDIRECT($K$2),5,0)*INDIRECT($J$3),VLOOKUP(J8,INDIRECT($K$2),5,0))</f>
        <v>53.637625600000007</v>
      </c>
      <c r="P8" s="193" t="str">
        <f t="shared" ref="P8:Q10" si="1">J8</f>
        <v>05670C</v>
      </c>
      <c r="Q8" s="200" t="str">
        <f t="shared" si="1"/>
        <v>Y</v>
      </c>
      <c r="R8" s="200">
        <f t="shared" ref="R8:R10" si="2">C8</f>
        <v>1</v>
      </c>
      <c r="S8" s="201">
        <f t="shared" ref="S8:S10" ca="1" si="3">ROUND(N8,3)</f>
        <v>53.637999999999998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ca="1" si="0"/>
        <v>51.307625600000009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 cm="1">
        <f t="array" aca="1" ref="N9" ca="1">IF(K9="Y",((VLOOKUP(J9,INDIRECT($K$2),5,0)+INDIRECT(("Pension"&amp;VLOOKUP(MONTH($K$1),Months,2,0)&amp;YEAR($K$1))))*INDIRECT($J$3))-INDIRECT(("Pension"&amp;VLOOKUP(MONTH($C$3),Months,2,0)&amp;YEAR($C$3))),VLOOKUP($J$16,INDIRECT($K$2),5,0))</f>
        <v>51.307625600000009</v>
      </c>
      <c r="P9" s="193" t="str">
        <f>J9&amp;"*"</f>
        <v>05610C*</v>
      </c>
      <c r="Q9" s="200" t="str">
        <f t="shared" si="1"/>
        <v>Y</v>
      </c>
      <c r="R9" s="200">
        <f t="shared" si="2"/>
        <v>4</v>
      </c>
      <c r="S9" s="201">
        <f t="shared" ca="1" si="3"/>
        <v>51.308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ca="1" si="0"/>
        <v>51.307625600000009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 cm="1">
        <f t="array" aca="1" ref="N10" ca="1">IF(K10="Y",((VLOOKUP(J10,INDIRECT($K$2),5,0)+INDIRECT(("Pension"&amp;VLOOKUP(MONTH($K$1),Months,2,0)&amp;YEAR($K$1))))*INDIRECT($J$3))-INDIRECT(("Pension"&amp;VLOOKUP(MONTH($C$3),Months,2,0)&amp;YEAR($C$3))),VLOOKUP($J$16,INDIRECT($K$2),5,0))</f>
        <v>51.307625600000009</v>
      </c>
      <c r="P10" s="193" t="str">
        <f>J10&amp;"*"</f>
        <v>05560C*</v>
      </c>
      <c r="Q10" s="200" t="str">
        <f t="shared" si="1"/>
        <v>Y</v>
      </c>
      <c r="R10" s="200">
        <f t="shared" si="2"/>
        <v>4</v>
      </c>
      <c r="S10" s="201">
        <f t="shared" ca="1" si="3"/>
        <v>51.308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ca="1" si="4">N14</f>
        <v>58.456153600000007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181" cm="1">
        <f t="array" aca="1" ref="N14" ca="1">IF(K14="Y",VLOOKUP(J14,INDIRECT($K$2),5,0)*INDIRECT($J$3),VLOOKUP(J14,INDIRECT($K$2),5,0))</f>
        <v>58.456153600000007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 ca="1">ROUND(N14,3)</f>
        <v>58.456000000000003</v>
      </c>
    </row>
    <row r="15" spans="1:23" s="100" customFormat="1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ca="1" si="4"/>
        <v>58.456153600000007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181" cm="1">
        <f t="array" aca="1" ref="N15" ca="1">IF(K15="Y",VLOOKUP(J15,INDIRECT($K$2),5,0)*INDIRECT($J$3),VLOOKUP(J15,INDIRECT($K$2),5,0))</f>
        <v>58.456153600000007</v>
      </c>
      <c r="P15" s="193" t="str">
        <f t="shared" ref="P15:Q17" si="5">J15</f>
        <v>09202C</v>
      </c>
      <c r="Q15" s="200" t="str">
        <f t="shared" si="5"/>
        <v>Y</v>
      </c>
      <c r="R15" s="200">
        <f t="shared" ref="R15:R17" si="6">C15</f>
        <v>7</v>
      </c>
      <c r="S15" s="201">
        <f t="shared" ref="S15:S17" ca="1" si="7">ROUND(N15,3)</f>
        <v>58.456000000000003</v>
      </c>
    </row>
    <row r="16" spans="1:23" s="100" customFormat="1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ca="1" si="4"/>
        <v>56.126153600000009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181" cm="1">
        <f t="array" aca="1" ref="N16" ca="1">IF(K16="Y",((VLOOKUP(J16,INDIRECT($K$2),5,0)+INDIRECT(("Pension"&amp;VLOOKUP(MONTH($K$1),Months,2,0)&amp;YEAR($K$1))))*INDIRECT($J$3))-INDIRECT(("Pension"&amp;VLOOKUP(MONTH($C$3),Months,2,0)&amp;YEAR($C$3))),VLOOKUP($J$16,INDIRECT($K$2),5,0))</f>
        <v>56.126153600000009</v>
      </c>
      <c r="P16" s="193" t="str">
        <f>J16&amp;"*"</f>
        <v>09183C*</v>
      </c>
      <c r="Q16" s="200" t="str">
        <f t="shared" si="5"/>
        <v>Y</v>
      </c>
      <c r="R16" s="200">
        <f t="shared" si="6"/>
        <v>8</v>
      </c>
      <c r="S16" s="201">
        <f t="shared" ca="1" si="7"/>
        <v>56.125999999999998</v>
      </c>
    </row>
    <row r="17" spans="1:22" s="100" customFormat="1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ca="1" si="4"/>
        <v>56.126153600000009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181" cm="1">
        <f t="array" aca="1" ref="N17" ca="1">IF(K17="Y",((VLOOKUP(J17,INDIRECT($K$2),5,0)+INDIRECT(("Pension"&amp;VLOOKUP(MONTH($K$1),Months,2,0)&amp;YEAR($K$1))))*INDIRECT($J$3))-INDIRECT(("Pension"&amp;VLOOKUP(MONTH($C$3),Months,2,0)&amp;YEAR($C$3))),VLOOKUP($J$16,INDIRECT($K$2),5,0))</f>
        <v>56.126153600000009</v>
      </c>
      <c r="P17" s="193" t="str">
        <f>J17&amp;"*"</f>
        <v>09182C*</v>
      </c>
      <c r="Q17" s="200" t="str">
        <f t="shared" si="5"/>
        <v>Y</v>
      </c>
      <c r="R17" s="200">
        <f t="shared" si="6"/>
        <v>8</v>
      </c>
      <c r="S17" s="201">
        <f t="shared" ca="1" si="7"/>
        <v>56.125999999999998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ca="1" si="8">N21</f>
        <v>59.921721600000005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 cm="1">
        <f t="array" aca="1" ref="N21" ca="1">IF(K21="Y",VLOOKUP(J21,INDIRECT($K$2),5,0)*INDIRECT($J$3),VLOOKUP(J21,INDIRECT($K$2),5,0))</f>
        <v>59.921721600000005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 ca="1">ROUND(N21,3)</f>
        <v>59.921999999999997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ca="1" si="8"/>
        <v>59.921721600000005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 cm="1">
        <f t="array" aca="1" ref="N22" ca="1">IF(K22="Y",VLOOKUP(J22,INDIRECT($K$2),5,0)*INDIRECT($J$3),VLOOKUP(J22,INDIRECT($K$2),5,0))</f>
        <v>59.921721600000005</v>
      </c>
      <c r="O22" s="100"/>
      <c r="P22" s="193" t="str">
        <f t="shared" ref="P22:Q24" si="9">J22</f>
        <v>06010C</v>
      </c>
      <c r="Q22" s="200" t="str">
        <f t="shared" si="9"/>
        <v>Y</v>
      </c>
      <c r="R22" s="200">
        <f t="shared" ref="R22:R24" si="10">C22</f>
        <v>2</v>
      </c>
      <c r="S22" s="201">
        <f t="shared" ref="S22:S24" ca="1" si="11">ROUND(N22,3)</f>
        <v>59.921999999999997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ca="1" si="8"/>
        <v>57.5917216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 cm="1">
        <f t="array" aca="1" ref="N23" ca="1">IF(K23="Y",((VLOOKUP(J23,INDIRECT($K$2),5,0)+INDIRECT(("Pension"&amp;VLOOKUP(MONTH($K$1),Months,2,0)&amp;YEAR($K$1))))*INDIRECT($J$3))-INDIRECT(("Pension"&amp;VLOOKUP(MONTH($C$3),Months,2,0)&amp;YEAR($C$3))),VLOOKUP($J$16,INDIRECT($K$2),5,0))</f>
        <v>57.5917216</v>
      </c>
      <c r="P23" s="193" t="str">
        <f>J23&amp;"*"</f>
        <v>06000C*</v>
      </c>
      <c r="Q23" s="200" t="str">
        <f t="shared" si="9"/>
        <v>Y</v>
      </c>
      <c r="R23" s="200">
        <f t="shared" si="10"/>
        <v>5</v>
      </c>
      <c r="S23" s="201">
        <f t="shared" ca="1" si="11"/>
        <v>57.591999999999999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ca="1" si="8"/>
        <v>57.5917216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 cm="1">
        <f t="array" aca="1" ref="N24" ca="1">IF(K24="Y",((VLOOKUP(J24,INDIRECT($K$2),5,0)+INDIRECT(("Pension"&amp;VLOOKUP(MONTH($K$1),Months,2,0)&amp;YEAR($K$1))))*INDIRECT($J$3))-INDIRECT(("Pension"&amp;VLOOKUP(MONTH($C$3),Months,2,0)&amp;YEAR($C$3))),VLOOKUP($J$16,INDIRECT($K$2),5,0))</f>
        <v>57.5917216</v>
      </c>
      <c r="P24" s="193" t="str">
        <f>J24&amp;"*"</f>
        <v>05990C*</v>
      </c>
      <c r="Q24" s="200" t="str">
        <f t="shared" si="9"/>
        <v>Y</v>
      </c>
      <c r="R24" s="200">
        <f t="shared" si="10"/>
        <v>5</v>
      </c>
      <c r="S24" s="201">
        <f t="shared" ca="1" si="11"/>
        <v>57.591999999999999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0.32024438852837572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IF(K36="Y",VLOOKUP(J36,INDIRECT($K$2),5,0)*INDIRECT($J$3),VLOOKUP(J36,INDIRECT($K$2),5,0))</f>
        <v>0.32024438852837572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0.32</v>
      </c>
    </row>
    <row r="37" spans="1:19" s="100" customFormat="1">
      <c r="A37" s="96"/>
      <c r="B37" s="153"/>
      <c r="C37" s="168">
        <f t="shared" ref="C37:C39" ca="1" si="12">N37</f>
        <v>0.44420995828129545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IF(K37="Y",VLOOKUP(J37,INDIRECT($K$2),5,0)*INDIRECT($J$3),VLOOKUP(J37,INDIRECT($K$2),5,0))</f>
        <v>0.44420995828129545</v>
      </c>
      <c r="P37" s="193" t="str">
        <f t="shared" ref="P37:Q39" si="13">J37</f>
        <v>15th</v>
      </c>
      <c r="Q37" s="200" t="str">
        <f t="shared" si="13"/>
        <v>Y</v>
      </c>
      <c r="R37" s="200"/>
      <c r="S37" s="201">
        <f t="shared" ref="S37:S39" ca="1" si="14">ROUND(N37,3)</f>
        <v>0.44400000000000001</v>
      </c>
    </row>
    <row r="38" spans="1:19" s="100" customFormat="1">
      <c r="A38" s="96"/>
      <c r="B38" s="153"/>
      <c r="C38" s="168">
        <f t="shared" ca="1" si="12"/>
        <v>0.5209505490807218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IF(K38="Y",VLOOKUP(J38,INDIRECT($K$2),5,0)*INDIRECT($J$3),VLOOKUP(J38,INDIRECT($K$2),5,0))</f>
        <v>0.5209505490807218</v>
      </c>
      <c r="P38" s="193" t="str">
        <f t="shared" si="13"/>
        <v>20th</v>
      </c>
      <c r="Q38" s="200" t="str">
        <f t="shared" si="13"/>
        <v>Y</v>
      </c>
      <c r="R38" s="200"/>
      <c r="S38" s="201">
        <f t="shared" ca="1" si="14"/>
        <v>0.52100000000000002</v>
      </c>
    </row>
    <row r="39" spans="1:19" s="100" customFormat="1">
      <c r="A39" s="96"/>
      <c r="B39" s="153"/>
      <c r="C39" s="168">
        <f t="shared" ca="1" si="12"/>
        <v>0.61244894580311493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IF(K39="Y",VLOOKUP(J39,INDIRECT($K$2),5,0)*INDIRECT($J$3),VLOOKUP(J39,INDIRECT($K$2),5,0))</f>
        <v>0.61244894580311493</v>
      </c>
      <c r="P39" s="193" t="str">
        <f t="shared" si="13"/>
        <v>25th</v>
      </c>
      <c r="Q39" s="200" t="str">
        <f t="shared" si="13"/>
        <v>Y</v>
      </c>
      <c r="R39" s="200"/>
      <c r="S39" s="201">
        <f t="shared" ca="1" si="14"/>
        <v>0.61199999999999999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9" spans="1:23" s="155" customFormat="1">
      <c r="A49" s="212" t="s">
        <v>146</v>
      </c>
      <c r="B49" s="96"/>
      <c r="C49" s="96"/>
      <c r="D49" s="97"/>
      <c r="E49" s="97"/>
      <c r="F49" s="96"/>
      <c r="G49" s="97" t="s">
        <v>127</v>
      </c>
      <c r="I49" s="100"/>
      <c r="J49" s="171"/>
      <c r="K49" s="171"/>
      <c r="L49" s="171"/>
      <c r="M49" s="172"/>
      <c r="N49" s="172"/>
      <c r="O49" s="100"/>
      <c r="P49" s="193"/>
      <c r="Q49" s="200"/>
      <c r="R49" s="200"/>
      <c r="S49" s="200"/>
      <c r="T49" s="100"/>
      <c r="U49" s="100"/>
      <c r="V49" s="100"/>
      <c r="W49" s="100"/>
    </row>
  </sheetData>
  <sheetProtection sheet="1" objects="1" scenarios="1"/>
  <mergeCells count="6">
    <mergeCell ref="L5:N5"/>
    <mergeCell ref="A1:F1"/>
    <mergeCell ref="L1:N1"/>
    <mergeCell ref="L2:N2"/>
    <mergeCell ref="L3:N3"/>
    <mergeCell ref="L4:N4"/>
  </mergeCells>
  <pageMargins left="0.25" right="0.25" top="0.75" bottom="0.75" header="0.3" footer="0.3"/>
  <pageSetup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0335-457A-4A5D-AD10-F229C34CFFC0}">
  <sheetPr>
    <tabColor theme="1"/>
  </sheetPr>
  <dimension ref="A1:W49"/>
  <sheetViews>
    <sheetView showGridLines="0" zoomScale="98" zoomScaleNormal="98" workbookViewId="0">
      <selection activeCell="A49" sqref="A49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21.109375" style="96" bestFit="1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hidden="1" customWidth="1"/>
    <col min="10" max="10" width="39.5546875" style="171" hidden="1" customWidth="1"/>
    <col min="11" max="11" width="13.109375" style="171" hidden="1" customWidth="1"/>
    <col min="12" max="12" width="61.88671875" style="171" hidden="1" customWidth="1"/>
    <col min="13" max="13" width="7.88671875" style="172" hidden="1" customWidth="1"/>
    <col min="14" max="14" width="13.109375" style="172" hidden="1" customWidth="1"/>
    <col min="15" max="15" width="1.6640625" style="100" hidden="1" customWidth="1"/>
    <col min="16" max="16" width="11.88671875" style="193" hidden="1" customWidth="1"/>
    <col min="17" max="17" width="6.6640625" style="200" hidden="1" customWidth="1"/>
    <col min="18" max="18" width="7.88671875" style="200" hidden="1" customWidth="1"/>
    <col min="19" max="19" width="7.44140625" style="200" hidden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  <c r="J1" s="204" t="s">
        <v>129</v>
      </c>
      <c r="K1" s="206">
        <v>46023</v>
      </c>
      <c r="L1" s="214" t="s">
        <v>144</v>
      </c>
      <c r="M1" s="214"/>
      <c r="N1" s="214"/>
    </row>
    <row r="2" spans="1:23">
      <c r="A2" s="94" t="s">
        <v>0</v>
      </c>
      <c r="C2" s="95"/>
      <c r="E2" s="94"/>
      <c r="F2" s="95"/>
      <c r="H2" s="98"/>
      <c r="I2" s="99"/>
      <c r="J2" s="169" t="s">
        <v>88</v>
      </c>
      <c r="K2" s="173" t="str">
        <f>"Data"&amp;VLOOKUP(MONTH(K1),Months,2,0)&amp;YEAR(K1)</f>
        <v>DataJan2026</v>
      </c>
      <c r="L2" s="214" t="str">
        <f>"9. Name cells J6:N40 in previous tab: "&amp;"Data"&amp;VLOOKUP(MONTH(K1),Months,2,0)&amp;YEAR(K1)</f>
        <v>9. Name cells J6:N40 in previous tab: DataJan2026</v>
      </c>
      <c r="M2" s="214"/>
      <c r="N2" s="214"/>
    </row>
    <row r="3" spans="1:23">
      <c r="A3" s="94" t="s">
        <v>128</v>
      </c>
      <c r="B3" s="95"/>
      <c r="C3" s="210">
        <v>46388</v>
      </c>
      <c r="D3" s="94"/>
      <c r="E3" s="211">
        <v>0.03</v>
      </c>
      <c r="F3" s="205" t="s">
        <v>130</v>
      </c>
      <c r="G3" s="94"/>
      <c r="H3" s="101"/>
      <c r="I3" s="102"/>
      <c r="J3" s="169" t="str">
        <f>"IncrPerc"&amp;VLOOKUP(MONTH(C3),Months,2,0)&amp;YEAR(C3)</f>
        <v>IncrPercJan2027</v>
      </c>
      <c r="K3" s="170">
        <f>E3+1</f>
        <v>1.03</v>
      </c>
      <c r="L3" s="214" t="str">
        <f>"10. Enter effective date in cell C3; 11. Enter Increase % in cell E3; 12. Name cell K3: "&amp;"IncrPerc"&amp;VLOOKUP(MONTH(C3),Months,2,0)&amp;YEAR(C3)</f>
        <v>10. Enter effective date in cell C3; 11. Enter Increase % in cell E3; 12. Name cell K3: IncrPercJan2027</v>
      </c>
      <c r="M3" s="214"/>
      <c r="N3" s="214"/>
      <c r="P3" s="199" t="s">
        <v>115</v>
      </c>
    </row>
    <row r="4" spans="1:23">
      <c r="A4" s="209" t="s">
        <v>145</v>
      </c>
      <c r="C4" s="104"/>
      <c r="E4" s="94"/>
      <c r="H4" s="98"/>
      <c r="I4" s="99"/>
      <c r="J4" s="169" t="s">
        <v>102</v>
      </c>
      <c r="K4" s="207">
        <v>2.33</v>
      </c>
      <c r="L4" s="214" t="str">
        <f>"13. Name K4: "&amp;"Pension"&amp;VLOOKUP(MONTH(C3),Months,2,0)&amp;YEAR(C3)&amp;";  14. Update Pension Conribution rate in K4 if needed"</f>
        <v>13. Name K4: PensionJan2027;  14. Update Pension Conribution rate in K4 if needed</v>
      </c>
      <c r="M4" s="214"/>
      <c r="N4" s="214"/>
      <c r="P4" s="193" t="s">
        <v>143</v>
      </c>
      <c r="Q4" s="208">
        <f>K4</f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/>
      <c r="K5" s="175"/>
      <c r="L5" s="214" t="str">
        <f>"15. In Formulas - Name Manager, find "&amp;"IncrPerc"&amp;VLOOKUP(MONTH(K1),Months,2,0)&amp;YEAR(K1)&amp;" referring to "&amp;"'"&amp;MONTH(C3)&amp;"-"&amp;DAY(C3)&amp;"-"&amp;YEAR(C3)&amp;"'!"&amp;"$K$3"&amp;" and delete it."</f>
        <v>15. In Formulas - Name Manager, find IncrPercJan2026 referring to '1-1-2027'!$K$3 and delete it.</v>
      </c>
      <c r="M5" s="214"/>
      <c r="N5" s="214"/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 ca="1">N7</f>
        <v>55.246754368000012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 cm="1">
        <f t="array" aca="1" ref="N7" ca="1">IF(K7="Y",VLOOKUP(J7,INDIRECT($K$2),5,0)*INDIRECT($J$3),VLOOKUP(J7,INDIRECT($K$2),5,0))</f>
        <v>55.246754368000012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 ca="1">ROUND(N7,3)</f>
        <v>55.247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ca="1" si="0">N8</f>
        <v>55.246754368000012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 cm="1">
        <f t="array" aca="1" ref="N8" ca="1">IF(K8="Y",VLOOKUP(J8,INDIRECT($K$2),5,0)*INDIRECT($J$3),VLOOKUP(J8,INDIRECT($K$2),5,0))</f>
        <v>55.246754368000012</v>
      </c>
      <c r="P8" s="193" t="str">
        <f t="shared" ref="P8:Q10" si="1">J8</f>
        <v>05670C</v>
      </c>
      <c r="Q8" s="200" t="str">
        <f t="shared" si="1"/>
        <v>Y</v>
      </c>
      <c r="R8" s="200">
        <f t="shared" ref="R8:R10" si="2">C8</f>
        <v>1</v>
      </c>
      <c r="S8" s="201">
        <f t="shared" ref="S8:S10" ca="1" si="3">ROUND(N8,3)</f>
        <v>55.247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ca="1" si="0"/>
        <v>52.916754368000014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 cm="1">
        <f t="array" aca="1" ref="N9" ca="1">IF(K9="Y",((VLOOKUP(J9,INDIRECT($K$2),5,0)+INDIRECT(("Pension"&amp;VLOOKUP(MONTH($K$1),Months,2,0)&amp;YEAR($K$1))))*INDIRECT($J$3))-INDIRECT(("Pension"&amp;VLOOKUP(MONTH($C$3),Months,2,0)&amp;YEAR($C$3))),VLOOKUP($J$16,INDIRECT($K$2),5,0))</f>
        <v>52.916754368000014</v>
      </c>
      <c r="P9" s="193" t="str">
        <f>J9&amp;"*"</f>
        <v>05610C*</v>
      </c>
      <c r="Q9" s="200" t="str">
        <f t="shared" si="1"/>
        <v>Y</v>
      </c>
      <c r="R9" s="200">
        <f t="shared" si="2"/>
        <v>4</v>
      </c>
      <c r="S9" s="201">
        <f t="shared" ca="1" si="3"/>
        <v>52.917000000000002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ca="1" si="0"/>
        <v>52.916754368000014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 cm="1">
        <f t="array" aca="1" ref="N10" ca="1">IF(K10="Y",((VLOOKUP(J10,INDIRECT($K$2),5,0)+INDIRECT(("Pension"&amp;VLOOKUP(MONTH($K$1),Months,2,0)&amp;YEAR($K$1))))*INDIRECT($J$3))-INDIRECT(("Pension"&amp;VLOOKUP(MONTH($C$3),Months,2,0)&amp;YEAR($C$3))),VLOOKUP($J$16,INDIRECT($K$2),5,0))</f>
        <v>52.916754368000014</v>
      </c>
      <c r="P10" s="193" t="str">
        <f>J10&amp;"*"</f>
        <v>05560C*</v>
      </c>
      <c r="Q10" s="200" t="str">
        <f t="shared" si="1"/>
        <v>Y</v>
      </c>
      <c r="R10" s="200">
        <f t="shared" si="2"/>
        <v>4</v>
      </c>
      <c r="S10" s="201">
        <f t="shared" ca="1" si="3"/>
        <v>52.917000000000002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ca="1" si="4">N14</f>
        <v>60.209838208000008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181" cm="1">
        <f t="array" aca="1" ref="N14" ca="1">IF(K14="Y",VLOOKUP(J14,INDIRECT($K$2),5,0)*INDIRECT($J$3),VLOOKUP(J14,INDIRECT($K$2),5,0))</f>
        <v>60.209838208000008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 ca="1">ROUND(N14,3)</f>
        <v>60.21</v>
      </c>
    </row>
    <row r="15" spans="1:23" s="100" customFormat="1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ca="1" si="4"/>
        <v>60.209838208000008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181" cm="1">
        <f t="array" aca="1" ref="N15" ca="1">IF(K15="Y",VLOOKUP(J15,INDIRECT($K$2),5,0)*INDIRECT($J$3),VLOOKUP(J15,INDIRECT($K$2),5,0))</f>
        <v>60.209838208000008</v>
      </c>
      <c r="P15" s="193" t="str">
        <f t="shared" ref="P15:Q17" si="5">J15</f>
        <v>09202C</v>
      </c>
      <c r="Q15" s="200" t="str">
        <f t="shared" si="5"/>
        <v>Y</v>
      </c>
      <c r="R15" s="200">
        <f t="shared" ref="R15:R17" si="6">C15</f>
        <v>7</v>
      </c>
      <c r="S15" s="201">
        <f t="shared" ref="S15:S17" ca="1" si="7">ROUND(N15,3)</f>
        <v>60.21</v>
      </c>
    </row>
    <row r="16" spans="1:23" s="100" customFormat="1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ca="1" si="4"/>
        <v>57.87983820800001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181" cm="1">
        <f t="array" aca="1" ref="N16" ca="1">IF(K16="Y",((VLOOKUP(J16,INDIRECT($K$2),5,0)+INDIRECT(("Pension"&amp;VLOOKUP(MONTH($K$1),Months,2,0)&amp;YEAR($K$1))))*INDIRECT($J$3))-INDIRECT(("Pension"&amp;VLOOKUP(MONTH($C$3),Months,2,0)&amp;YEAR($C$3))),VLOOKUP($J$16,INDIRECT($K$2),5,0))</f>
        <v>57.87983820800001</v>
      </c>
      <c r="P16" s="193" t="str">
        <f>J16&amp;"*"</f>
        <v>09183C*</v>
      </c>
      <c r="Q16" s="200" t="str">
        <f t="shared" si="5"/>
        <v>Y</v>
      </c>
      <c r="R16" s="200">
        <f t="shared" si="6"/>
        <v>8</v>
      </c>
      <c r="S16" s="201">
        <f t="shared" ca="1" si="7"/>
        <v>57.88</v>
      </c>
    </row>
    <row r="17" spans="1:22" s="100" customFormat="1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ca="1" si="4"/>
        <v>57.87983820800001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181" cm="1">
        <f t="array" aca="1" ref="N17" ca="1">IF(K17="Y",((VLOOKUP(J17,INDIRECT($K$2),5,0)+INDIRECT(("Pension"&amp;VLOOKUP(MONTH($K$1),Months,2,0)&amp;YEAR($K$1))))*INDIRECT($J$3))-INDIRECT(("Pension"&amp;VLOOKUP(MONTH($C$3),Months,2,0)&amp;YEAR($C$3))),VLOOKUP($J$16,INDIRECT($K$2),5,0))</f>
        <v>57.87983820800001</v>
      </c>
      <c r="P17" s="193" t="str">
        <f>J17&amp;"*"</f>
        <v>09182C*</v>
      </c>
      <c r="Q17" s="200" t="str">
        <f t="shared" si="5"/>
        <v>Y</v>
      </c>
      <c r="R17" s="200">
        <f t="shared" si="6"/>
        <v>8</v>
      </c>
      <c r="S17" s="201">
        <f t="shared" ca="1" si="7"/>
        <v>57.88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ca="1" si="8">N21</f>
        <v>61.719373248000004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 cm="1">
        <f t="array" aca="1" ref="N21" ca="1">IF(K21="Y",VLOOKUP(J21,INDIRECT($K$2),5,0)*INDIRECT($J$3),VLOOKUP(J21,INDIRECT($K$2),5,0))</f>
        <v>61.719373248000004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 ca="1">ROUND(N21,3)</f>
        <v>61.719000000000001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ca="1" si="8"/>
        <v>61.719373248000004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 cm="1">
        <f t="array" aca="1" ref="N22" ca="1">IF(K22="Y",VLOOKUP(J22,INDIRECT($K$2),5,0)*INDIRECT($J$3),VLOOKUP(J22,INDIRECT($K$2),5,0))</f>
        <v>61.719373248000004</v>
      </c>
      <c r="O22" s="100"/>
      <c r="P22" s="193" t="str">
        <f t="shared" ref="P22:Q24" si="9">J22</f>
        <v>06010C</v>
      </c>
      <c r="Q22" s="200" t="str">
        <f t="shared" si="9"/>
        <v>Y</v>
      </c>
      <c r="R22" s="200">
        <f t="shared" ref="R22:R24" si="10">C22</f>
        <v>2</v>
      </c>
      <c r="S22" s="201">
        <f t="shared" ref="S22:S24" ca="1" si="11">ROUND(N22,3)</f>
        <v>61.719000000000001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ca="1" si="8"/>
        <v>59.389373247999998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 cm="1">
        <f t="array" aca="1" ref="N23" ca="1">IF(K23="Y",((VLOOKUP(J23,INDIRECT($K$2),5,0)+'1-1-2024'!$K$4)*INDIRECT($J$3))-$K$4,VLOOKUP(J23,INDIRECT($K$2),5,0))</f>
        <v>59.389373247999998</v>
      </c>
      <c r="P23" s="193" t="str">
        <f>J23&amp;"*"</f>
        <v>06000C*</v>
      </c>
      <c r="Q23" s="200" t="str">
        <f t="shared" si="9"/>
        <v>Y</v>
      </c>
      <c r="R23" s="200">
        <f t="shared" si="10"/>
        <v>5</v>
      </c>
      <c r="S23" s="201">
        <f t="shared" ca="1" si="11"/>
        <v>59.389000000000003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ca="1" si="8"/>
        <v>59.389373247999998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 cm="1">
        <f t="array" aca="1" ref="N24" ca="1">IF(K24="Y",((VLOOKUP(J24,INDIRECT($K$2),5,0)+'1-1-2024'!$K$4)*INDIRECT($J$3))-$K$4,VLOOKUP(J24,INDIRECT($K$2),5,0))</f>
        <v>59.389373247999998</v>
      </c>
      <c r="P24" s="193" t="str">
        <f>J24&amp;"*"</f>
        <v>05990C*</v>
      </c>
      <c r="Q24" s="200" t="str">
        <f t="shared" si="9"/>
        <v>Y</v>
      </c>
      <c r="R24" s="200">
        <f t="shared" si="10"/>
        <v>5</v>
      </c>
      <c r="S24" s="201">
        <f t="shared" ca="1" si="11"/>
        <v>59.389000000000003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0.32985172018422698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IF(K36="Y",VLOOKUP(J36,INDIRECT($K$2),5,0)*INDIRECT($J$3),VLOOKUP(J36,INDIRECT($K$2),5,0))</f>
        <v>0.32985172018422698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0.33</v>
      </c>
    </row>
    <row r="37" spans="1:19" s="100" customFormat="1">
      <c r="A37" s="96"/>
      <c r="B37" s="153"/>
      <c r="C37" s="168">
        <f t="shared" ref="C37:C39" ca="1" si="12">N37</f>
        <v>0.45753625702973433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IF(K37="Y",VLOOKUP(J37,INDIRECT($K$2),5,0)*INDIRECT($J$3),VLOOKUP(J37,INDIRECT($K$2),5,0))</f>
        <v>0.45753625702973433</v>
      </c>
      <c r="P37" s="193" t="str">
        <f t="shared" ref="P37:Q39" si="13">J37</f>
        <v>15th</v>
      </c>
      <c r="Q37" s="200" t="str">
        <f t="shared" si="13"/>
        <v>Y</v>
      </c>
      <c r="R37" s="200"/>
      <c r="S37" s="201">
        <f t="shared" ref="S37:S39" ca="1" si="14">ROUND(N37,3)</f>
        <v>0.45800000000000002</v>
      </c>
    </row>
    <row r="38" spans="1:19" s="100" customFormat="1">
      <c r="A38" s="96"/>
      <c r="B38" s="153"/>
      <c r="C38" s="168">
        <f t="shared" ca="1" si="12"/>
        <v>0.5365790655531435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IF(K38="Y",VLOOKUP(J38,INDIRECT($K$2),5,0)*INDIRECT($J$3),VLOOKUP(J38,INDIRECT($K$2),5,0))</f>
        <v>0.5365790655531435</v>
      </c>
      <c r="P38" s="193" t="str">
        <f t="shared" si="13"/>
        <v>20th</v>
      </c>
      <c r="Q38" s="200" t="str">
        <f t="shared" si="13"/>
        <v>Y</v>
      </c>
      <c r="R38" s="200"/>
      <c r="S38" s="201">
        <f t="shared" ca="1" si="14"/>
        <v>0.53700000000000003</v>
      </c>
    </row>
    <row r="39" spans="1:19" s="100" customFormat="1">
      <c r="A39" s="96"/>
      <c r="B39" s="153"/>
      <c r="C39" s="168">
        <f t="shared" ca="1" si="12"/>
        <v>0.63082241417720841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IF(K39="Y",VLOOKUP(J39,INDIRECT($K$2),5,0)*INDIRECT($J$3),VLOOKUP(J39,INDIRECT($K$2),5,0))</f>
        <v>0.63082241417720841</v>
      </c>
      <c r="P39" s="193" t="str">
        <f t="shared" si="13"/>
        <v>25th</v>
      </c>
      <c r="Q39" s="200" t="str">
        <f t="shared" si="13"/>
        <v>Y</v>
      </c>
      <c r="R39" s="200"/>
      <c r="S39" s="201">
        <f t="shared" ca="1" si="14"/>
        <v>0.63100000000000001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9" spans="1:23" s="155" customFormat="1">
      <c r="A49" s="212" t="s">
        <v>146</v>
      </c>
      <c r="B49" s="96"/>
      <c r="C49" s="96"/>
      <c r="D49" s="97"/>
      <c r="E49" s="97"/>
      <c r="F49" s="96"/>
      <c r="G49" s="97" t="s">
        <v>127</v>
      </c>
      <c r="I49" s="100"/>
      <c r="J49" s="171"/>
      <c r="K49" s="171"/>
      <c r="L49" s="171"/>
      <c r="M49" s="172"/>
      <c r="N49" s="172"/>
      <c r="O49" s="100"/>
      <c r="P49" s="193"/>
      <c r="Q49" s="200"/>
      <c r="R49" s="200"/>
      <c r="S49" s="200"/>
      <c r="T49" s="100"/>
      <c r="U49" s="100"/>
      <c r="V49" s="100"/>
      <c r="W49" s="100"/>
    </row>
  </sheetData>
  <sheetProtection sheet="1" objects="1" scenarios="1"/>
  <mergeCells count="6">
    <mergeCell ref="L5:N5"/>
    <mergeCell ref="A1:F1"/>
    <mergeCell ref="L1:N1"/>
    <mergeCell ref="L2:N2"/>
    <mergeCell ref="L3:N3"/>
    <mergeCell ref="L4:N4"/>
  </mergeCells>
  <pageMargins left="0.25" right="0.25" top="0.75" bottom="0.75" header="0.3" footer="0.3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D525-7A86-4C70-BE66-F1A01A728155}">
  <dimension ref="A1:B12"/>
  <sheetViews>
    <sheetView workbookViewId="0">
      <selection activeCell="N32" sqref="N32"/>
    </sheetView>
  </sheetViews>
  <sheetFormatPr defaultRowHeight="13.2"/>
  <sheetData>
    <row r="1" spans="1:2">
      <c r="A1">
        <v>1</v>
      </c>
      <c r="B1" t="s">
        <v>131</v>
      </c>
    </row>
    <row r="2" spans="1:2">
      <c r="A2">
        <f>A1+1</f>
        <v>2</v>
      </c>
      <c r="B2" t="s">
        <v>132</v>
      </c>
    </row>
    <row r="3" spans="1:2">
      <c r="A3">
        <f t="shared" ref="A3:A12" si="0">A2+1</f>
        <v>3</v>
      </c>
      <c r="B3" t="s">
        <v>133</v>
      </c>
    </row>
    <row r="4" spans="1:2">
      <c r="A4">
        <f t="shared" si="0"/>
        <v>4</v>
      </c>
      <c r="B4" t="s">
        <v>134</v>
      </c>
    </row>
    <row r="5" spans="1:2">
      <c r="A5">
        <f t="shared" si="0"/>
        <v>5</v>
      </c>
      <c r="B5" t="s">
        <v>135</v>
      </c>
    </row>
    <row r="6" spans="1:2">
      <c r="A6">
        <f t="shared" si="0"/>
        <v>6</v>
      </c>
      <c r="B6" t="s">
        <v>136</v>
      </c>
    </row>
    <row r="7" spans="1:2">
      <c r="A7">
        <f t="shared" si="0"/>
        <v>7</v>
      </c>
      <c r="B7" t="s">
        <v>137</v>
      </c>
    </row>
    <row r="8" spans="1:2">
      <c r="A8">
        <f t="shared" si="0"/>
        <v>8</v>
      </c>
      <c r="B8" t="s">
        <v>138</v>
      </c>
    </row>
    <row r="9" spans="1:2">
      <c r="A9">
        <f t="shared" si="0"/>
        <v>9</v>
      </c>
      <c r="B9" t="s">
        <v>139</v>
      </c>
    </row>
    <row r="10" spans="1:2">
      <c r="A10">
        <f t="shared" si="0"/>
        <v>10</v>
      </c>
      <c r="B10" t="s">
        <v>140</v>
      </c>
    </row>
    <row r="11" spans="1:2">
      <c r="A11">
        <f t="shared" si="0"/>
        <v>11</v>
      </c>
      <c r="B11" t="s">
        <v>141</v>
      </c>
    </row>
    <row r="12" spans="1:2">
      <c r="A12">
        <f t="shared" si="0"/>
        <v>12</v>
      </c>
      <c r="B12" t="s">
        <v>142</v>
      </c>
    </row>
  </sheetData>
  <phoneticPr fontId="2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B0CC-BB30-4367-89B8-CC79E2B4A794}">
  <dimension ref="A1:C2"/>
  <sheetViews>
    <sheetView workbookViewId="0">
      <selection activeCell="A3" sqref="A3"/>
    </sheetView>
  </sheetViews>
  <sheetFormatPr defaultRowHeight="13.2"/>
  <cols>
    <col min="1" max="1" width="9.109375" bestFit="1" customWidth="1"/>
    <col min="2" max="2" width="44" bestFit="1" customWidth="1"/>
    <col min="3" max="3" width="13.88671875" bestFit="1" customWidth="1"/>
  </cols>
  <sheetData>
    <row r="1" spans="1:3">
      <c r="A1" s="93">
        <v>43804</v>
      </c>
      <c r="B1" t="s">
        <v>85</v>
      </c>
      <c r="C1" t="s">
        <v>86</v>
      </c>
    </row>
    <row r="2" spans="1:3">
      <c r="A2" s="93">
        <v>45004</v>
      </c>
      <c r="B2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5"/>
  <sheetViews>
    <sheetView topLeftCell="A16" workbookViewId="0">
      <selection activeCell="M7" sqref="M7"/>
    </sheetView>
  </sheetViews>
  <sheetFormatPr defaultColWidth="9.109375" defaultRowHeight="13.8"/>
  <cols>
    <col min="1" max="1" width="4.88671875" style="3" customWidth="1"/>
    <col min="2" max="2" width="6.44140625" style="3" customWidth="1"/>
    <col min="3" max="3" width="6.44140625" style="4" customWidth="1"/>
    <col min="4" max="4" width="8" style="3" customWidth="1"/>
    <col min="5" max="5" width="37.88671875" style="3" customWidth="1"/>
    <col min="6" max="6" width="5.5546875" style="3" hidden="1" customWidth="1"/>
    <col min="7" max="7" width="6.109375" style="3" hidden="1" customWidth="1"/>
    <col min="8" max="8" width="2.6640625" style="3" customWidth="1"/>
    <col min="9" max="12" width="7" style="3" customWidth="1"/>
    <col min="13" max="13" width="8.33203125" style="3" customWidth="1"/>
    <col min="14" max="14" width="15.6640625" style="21" bestFit="1" customWidth="1"/>
    <col min="15" max="15" width="8.109375" style="21" customWidth="1"/>
    <col min="16" max="16" width="9.6640625" style="21" customWidth="1"/>
    <col min="17" max="18" width="10.5546875" style="21" bestFit="1" customWidth="1"/>
    <col min="19" max="28" width="9.109375" style="21"/>
    <col min="29" max="16384" width="9.109375" style="3"/>
  </cols>
  <sheetData>
    <row r="1" spans="1:19">
      <c r="A1" s="1" t="s">
        <v>0</v>
      </c>
      <c r="B1" s="1"/>
      <c r="C1" s="2"/>
      <c r="D1" s="1"/>
      <c r="E1" s="1"/>
      <c r="I1" s="4"/>
      <c r="J1" s="4"/>
      <c r="K1" s="4"/>
      <c r="L1" s="4"/>
      <c r="M1" s="4"/>
      <c r="N1" s="28"/>
      <c r="O1" s="28"/>
    </row>
    <row r="2" spans="1:19">
      <c r="A2" s="1"/>
      <c r="B2" s="1"/>
      <c r="C2" s="2"/>
      <c r="D2" s="1"/>
      <c r="E2" s="1"/>
      <c r="I2" s="4"/>
      <c r="J2" s="4"/>
      <c r="K2" s="4"/>
      <c r="L2" s="4"/>
      <c r="M2" s="4"/>
      <c r="N2" s="75"/>
    </row>
    <row r="3" spans="1:19">
      <c r="A3" s="1" t="s">
        <v>2</v>
      </c>
      <c r="B3" s="1"/>
      <c r="C3" s="2"/>
      <c r="D3" s="1"/>
      <c r="E3" s="1"/>
      <c r="F3" s="1"/>
      <c r="G3" s="1"/>
      <c r="H3" s="1"/>
      <c r="I3" s="9"/>
      <c r="J3" s="9"/>
      <c r="K3" s="9"/>
      <c r="L3" s="9"/>
      <c r="M3" s="2"/>
      <c r="N3" s="76"/>
      <c r="O3" s="76"/>
      <c r="P3" s="77"/>
    </row>
    <row r="4" spans="1:19" ht="15" customHeight="1">
      <c r="A4" s="1"/>
      <c r="B4" s="1"/>
      <c r="C4" s="2"/>
      <c r="I4" s="12"/>
      <c r="J4" s="12"/>
      <c r="K4" s="12"/>
      <c r="L4" s="12"/>
      <c r="M4" s="4"/>
      <c r="N4" s="28"/>
      <c r="O4" s="28"/>
    </row>
    <row r="5" spans="1:19">
      <c r="A5" s="13"/>
      <c r="B5" s="13"/>
      <c r="C5" s="14" t="s">
        <v>4</v>
      </c>
      <c r="D5" s="15" t="s">
        <v>5</v>
      </c>
      <c r="E5" s="13"/>
      <c r="F5" s="13" t="s">
        <v>6</v>
      </c>
      <c r="G5" s="13"/>
      <c r="H5" s="15"/>
      <c r="I5" s="15" t="s">
        <v>7</v>
      </c>
      <c r="J5" s="15" t="s">
        <v>7</v>
      </c>
      <c r="K5" s="15" t="s">
        <v>7</v>
      </c>
      <c r="L5" s="15" t="s">
        <v>7</v>
      </c>
      <c r="M5" s="15" t="s">
        <v>7</v>
      </c>
      <c r="O5" s="15"/>
      <c r="P5" s="78"/>
    </row>
    <row r="6" spans="1:19" ht="14.4" thickBot="1">
      <c r="A6" s="18" t="s">
        <v>9</v>
      </c>
      <c r="B6" s="18" t="s">
        <v>10</v>
      </c>
      <c r="C6" s="18" t="s">
        <v>11</v>
      </c>
      <c r="D6" s="18" t="s">
        <v>12</v>
      </c>
      <c r="E6" s="18" t="s">
        <v>13</v>
      </c>
      <c r="F6" s="18" t="s">
        <v>11</v>
      </c>
      <c r="G6" s="18" t="s">
        <v>14</v>
      </c>
      <c r="H6" s="18" t="s">
        <v>15</v>
      </c>
      <c r="I6" s="18">
        <v>1</v>
      </c>
      <c r="J6" s="18">
        <v>2</v>
      </c>
      <c r="K6" s="18">
        <v>3</v>
      </c>
      <c r="L6" s="18">
        <v>4</v>
      </c>
      <c r="M6" s="18">
        <v>5</v>
      </c>
      <c r="N6" s="76"/>
      <c r="O6" s="15"/>
      <c r="P6" s="79"/>
      <c r="Q6" s="79"/>
      <c r="R6" s="79"/>
      <c r="S6" s="79"/>
    </row>
    <row r="7" spans="1:19" ht="18" customHeight="1">
      <c r="A7" s="4" t="s">
        <v>19</v>
      </c>
      <c r="B7" s="4">
        <v>2</v>
      </c>
      <c r="C7" s="4">
        <v>1</v>
      </c>
      <c r="D7" s="4" t="s">
        <v>20</v>
      </c>
      <c r="E7" s="21" t="s">
        <v>21</v>
      </c>
      <c r="F7" s="22">
        <v>8</v>
      </c>
      <c r="G7" s="22">
        <v>368</v>
      </c>
      <c r="H7" s="4" t="s">
        <v>22</v>
      </c>
      <c r="I7" s="4">
        <v>32.060974999999999</v>
      </c>
      <c r="J7" s="4">
        <v>32.274174999999993</v>
      </c>
      <c r="K7" s="4">
        <v>33.334024999999997</v>
      </c>
      <c r="L7" s="4">
        <v>34.334424999999996</v>
      </c>
      <c r="M7" s="23">
        <v>36.346499999999999</v>
      </c>
    </row>
    <row r="8" spans="1:19" ht="27.6">
      <c r="A8" s="4" t="s">
        <v>19</v>
      </c>
      <c r="B8" s="4">
        <v>2</v>
      </c>
      <c r="C8" s="24">
        <v>1</v>
      </c>
      <c r="D8" s="24" t="s">
        <v>24</v>
      </c>
      <c r="E8" s="25" t="s">
        <v>25</v>
      </c>
      <c r="F8" s="26"/>
      <c r="G8" s="26"/>
      <c r="H8" s="4" t="s">
        <v>22</v>
      </c>
      <c r="I8" s="4">
        <v>32.060974999999999</v>
      </c>
      <c r="J8" s="4">
        <v>32.274174999999993</v>
      </c>
      <c r="K8" s="4">
        <v>33.334024999999997</v>
      </c>
      <c r="L8" s="4">
        <v>34.334424999999996</v>
      </c>
      <c r="M8" s="23">
        <v>36.346499999999999</v>
      </c>
      <c r="P8" s="40"/>
    </row>
    <row r="9" spans="1:19" s="21" customFormat="1">
      <c r="A9" s="4" t="s">
        <v>19</v>
      </c>
      <c r="B9" s="4">
        <v>2</v>
      </c>
      <c r="C9" s="4">
        <v>7</v>
      </c>
      <c r="D9" s="4" t="s">
        <v>26</v>
      </c>
      <c r="E9" s="21" t="s">
        <v>27</v>
      </c>
      <c r="F9" s="22">
        <v>8</v>
      </c>
      <c r="G9" s="22">
        <v>368</v>
      </c>
      <c r="H9" s="28" t="s">
        <v>22</v>
      </c>
      <c r="I9" s="29">
        <v>35.026299999999992</v>
      </c>
      <c r="J9" s="29">
        <v>35.344049999999996</v>
      </c>
      <c r="K9" s="29">
        <v>36.236824999999996</v>
      </c>
      <c r="L9" s="29">
        <v>37.00762499999999</v>
      </c>
      <c r="M9" s="23">
        <v>39.175499999999992</v>
      </c>
      <c r="P9" s="80"/>
    </row>
    <row r="10" spans="1:19" s="21" customFormat="1" ht="18" customHeight="1">
      <c r="A10" s="4" t="s">
        <v>19</v>
      </c>
      <c r="B10" s="4">
        <v>2</v>
      </c>
      <c r="C10" s="4">
        <v>4</v>
      </c>
      <c r="D10" s="4" t="s">
        <v>28</v>
      </c>
      <c r="E10" s="21" t="s">
        <v>29</v>
      </c>
      <c r="F10" s="21">
        <v>8</v>
      </c>
      <c r="G10" s="21">
        <v>368</v>
      </c>
      <c r="H10" s="21" t="s">
        <v>22</v>
      </c>
      <c r="I10" s="21">
        <v>29.730975000000001</v>
      </c>
      <c r="J10" s="21">
        <v>29.944174999999994</v>
      </c>
      <c r="K10" s="21">
        <v>31.004024999999999</v>
      </c>
      <c r="L10" s="21">
        <v>32.004424999999998</v>
      </c>
      <c r="M10" s="23">
        <v>34.016500000000001</v>
      </c>
    </row>
    <row r="11" spans="1:19" s="21" customFormat="1" ht="18" customHeight="1">
      <c r="A11" s="4" t="s">
        <v>19</v>
      </c>
      <c r="B11" s="4">
        <v>2</v>
      </c>
      <c r="C11" s="4">
        <v>4</v>
      </c>
      <c r="D11" s="4" t="s">
        <v>30</v>
      </c>
      <c r="E11" s="21" t="s">
        <v>31</v>
      </c>
      <c r="F11" s="21">
        <v>8</v>
      </c>
      <c r="G11" s="21">
        <v>368</v>
      </c>
      <c r="H11" s="21" t="s">
        <v>22</v>
      </c>
      <c r="I11" s="21">
        <v>29.730975000000001</v>
      </c>
      <c r="J11" s="21">
        <v>29.944174999999994</v>
      </c>
      <c r="K11" s="21">
        <v>31.004024999999999</v>
      </c>
      <c r="L11" s="21">
        <v>32.004424999999998</v>
      </c>
      <c r="M11" s="23">
        <v>34.016500000000001</v>
      </c>
      <c r="P11" s="81"/>
      <c r="Q11" s="81"/>
      <c r="R11" s="81"/>
      <c r="S11" s="81"/>
    </row>
    <row r="12" spans="1:19" s="21" customFormat="1">
      <c r="A12" s="32"/>
      <c r="B12" s="33"/>
      <c r="C12" s="34"/>
      <c r="D12" s="33"/>
      <c r="E12" s="33" t="s">
        <v>37</v>
      </c>
      <c r="F12" s="35"/>
      <c r="G12" s="36"/>
      <c r="H12" s="37"/>
      <c r="I12" s="38"/>
      <c r="J12" s="38"/>
      <c r="K12" s="39"/>
      <c r="L12" s="39"/>
      <c r="M12" s="40"/>
      <c r="N12" s="40"/>
      <c r="O12" s="82"/>
      <c r="P12" s="82"/>
    </row>
    <row r="13" spans="1:19" s="21" customFormat="1">
      <c r="A13" s="32"/>
      <c r="B13" s="33"/>
      <c r="C13" s="34"/>
      <c r="D13" s="33"/>
      <c r="E13" s="33"/>
      <c r="F13" s="35"/>
      <c r="G13" s="36"/>
      <c r="H13" s="37"/>
      <c r="I13" s="38"/>
      <c r="J13" s="38"/>
      <c r="K13" s="39"/>
      <c r="L13" s="39"/>
      <c r="M13" s="40"/>
      <c r="N13" s="40"/>
      <c r="O13" s="82"/>
      <c r="P13" s="82"/>
    </row>
    <row r="14" spans="1:19" s="21" customFormat="1">
      <c r="A14" s="42" t="s">
        <v>38</v>
      </c>
      <c r="C14" s="43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3"/>
      <c r="O14" s="83"/>
      <c r="P14" s="80"/>
    </row>
    <row r="15" spans="1:19" s="21" customFormat="1">
      <c r="A15" s="42" t="s">
        <v>39</v>
      </c>
      <c r="C15" s="43"/>
      <c r="D15" s="42"/>
      <c r="E15" s="42"/>
      <c r="F15" s="42"/>
      <c r="G15" s="42"/>
      <c r="H15" s="42"/>
      <c r="I15" s="43"/>
      <c r="J15" s="43"/>
      <c r="K15" s="43"/>
      <c r="L15" s="43"/>
      <c r="M15" s="43"/>
      <c r="N15" s="83"/>
      <c r="O15" s="83"/>
      <c r="P15" s="80"/>
    </row>
    <row r="16" spans="1:19" s="21" customFormat="1">
      <c r="A16" s="42" t="s">
        <v>40</v>
      </c>
      <c r="C16" s="43"/>
      <c r="D16" s="42"/>
      <c r="E16" s="42"/>
      <c r="F16" s="42"/>
      <c r="G16" s="42"/>
      <c r="H16" s="42"/>
      <c r="I16" s="43"/>
      <c r="J16" s="43"/>
      <c r="K16" s="43"/>
      <c r="L16" s="43"/>
      <c r="M16" s="43"/>
      <c r="N16" s="83"/>
      <c r="O16" s="83"/>
      <c r="P16" s="80"/>
    </row>
    <row r="17" spans="1:28" s="21" customFormat="1">
      <c r="A17" s="42"/>
      <c r="B17" s="42"/>
      <c r="C17" s="43"/>
      <c r="D17" s="42"/>
      <c r="E17" s="42"/>
      <c r="F17" s="42"/>
      <c r="G17" s="42"/>
      <c r="H17" s="42"/>
      <c r="I17" s="43"/>
      <c r="J17" s="43"/>
      <c r="K17" s="43"/>
      <c r="L17" s="43"/>
      <c r="M17" s="43"/>
      <c r="N17" s="83"/>
      <c r="O17" s="83"/>
      <c r="P17" s="80"/>
    </row>
    <row r="18" spans="1:28" s="21" customFormat="1">
      <c r="A18" s="42"/>
      <c r="B18" s="42"/>
      <c r="C18" s="43"/>
      <c r="D18" s="42"/>
      <c r="E18" s="42"/>
      <c r="F18" s="42"/>
      <c r="G18" s="42"/>
      <c r="H18" s="42"/>
      <c r="I18" s="43"/>
      <c r="J18" s="43"/>
      <c r="K18" s="43"/>
      <c r="L18" s="43"/>
      <c r="M18" s="43"/>
      <c r="N18" s="83"/>
      <c r="O18" s="83"/>
      <c r="P18" s="80"/>
    </row>
    <row r="19" spans="1:28" s="21" customFormat="1">
      <c r="A19" s="42"/>
      <c r="B19" s="42"/>
      <c r="C19" s="43"/>
      <c r="D19" s="42"/>
      <c r="E19" s="42"/>
      <c r="F19" s="42"/>
      <c r="G19" s="42"/>
      <c r="H19" s="42"/>
      <c r="I19" s="43"/>
      <c r="J19" s="43"/>
      <c r="K19" s="43"/>
      <c r="L19" s="43"/>
      <c r="M19" s="43"/>
      <c r="N19" s="83"/>
      <c r="O19" s="83"/>
      <c r="P19" s="80"/>
    </row>
    <row r="20" spans="1:28" s="21" customFormat="1">
      <c r="A20" s="13"/>
      <c r="B20" s="13"/>
      <c r="C20" s="14" t="s">
        <v>4</v>
      </c>
      <c r="D20" s="15" t="s">
        <v>5</v>
      </c>
      <c r="E20" s="13"/>
      <c r="F20" s="13" t="s">
        <v>6</v>
      </c>
      <c r="G20" s="13"/>
      <c r="H20" s="13"/>
      <c r="I20" s="45" t="s">
        <v>7</v>
      </c>
      <c r="J20" s="45" t="s">
        <v>7</v>
      </c>
      <c r="K20" s="45" t="s">
        <v>7</v>
      </c>
      <c r="L20" s="45" t="s">
        <v>7</v>
      </c>
      <c r="M20" s="45" t="s">
        <v>7</v>
      </c>
      <c r="N20" s="84"/>
      <c r="O20" s="84"/>
      <c r="P20" s="84"/>
    </row>
    <row r="21" spans="1:28" s="21" customFormat="1" ht="14.4" thickBot="1">
      <c r="A21" s="18" t="s">
        <v>9</v>
      </c>
      <c r="B21" s="18" t="s">
        <v>10</v>
      </c>
      <c r="C21" s="18" t="s">
        <v>11</v>
      </c>
      <c r="D21" s="18" t="s">
        <v>12</v>
      </c>
      <c r="E21" s="18" t="s">
        <v>13</v>
      </c>
      <c r="F21" s="18" t="s">
        <v>11</v>
      </c>
      <c r="G21" s="18" t="s">
        <v>14</v>
      </c>
      <c r="H21" s="18" t="s">
        <v>15</v>
      </c>
      <c r="I21" s="47">
        <v>1</v>
      </c>
      <c r="J21" s="47">
        <v>2</v>
      </c>
      <c r="K21" s="47">
        <v>3</v>
      </c>
      <c r="L21" s="47">
        <v>4</v>
      </c>
      <c r="M21" s="47">
        <v>5</v>
      </c>
      <c r="N21" s="85"/>
      <c r="O21" s="85"/>
      <c r="P21" s="85"/>
    </row>
    <row r="22" spans="1:28" s="21" customFormat="1">
      <c r="A22" s="4" t="s">
        <v>19</v>
      </c>
      <c r="B22" s="4">
        <v>2</v>
      </c>
      <c r="C22" s="4">
        <v>2</v>
      </c>
      <c r="D22" s="4" t="s">
        <v>41</v>
      </c>
      <c r="E22" s="25" t="s">
        <v>42</v>
      </c>
      <c r="F22" s="22">
        <v>9</v>
      </c>
      <c r="G22" s="22">
        <v>410</v>
      </c>
      <c r="H22" s="28" t="s">
        <v>22</v>
      </c>
      <c r="I22" s="29">
        <v>35.905749999999998</v>
      </c>
      <c r="J22" s="29">
        <v>36.232724999999995</v>
      </c>
      <c r="K22" s="29">
        <v>37.147024999999999</v>
      </c>
      <c r="L22" s="29">
        <v>37.9373</v>
      </c>
      <c r="M22" s="29">
        <v>40.159499999999994</v>
      </c>
    </row>
    <row r="23" spans="1:28" s="49" customFormat="1" ht="27.6">
      <c r="A23" s="4" t="s">
        <v>19</v>
      </c>
      <c r="B23" s="4">
        <v>2</v>
      </c>
      <c r="C23" s="24">
        <v>2</v>
      </c>
      <c r="D23" s="24" t="s">
        <v>43</v>
      </c>
      <c r="E23" s="25" t="s">
        <v>44</v>
      </c>
      <c r="H23" s="29" t="s">
        <v>22</v>
      </c>
      <c r="I23" s="29">
        <v>35.905749999999998</v>
      </c>
      <c r="J23" s="29">
        <v>36.232724999999995</v>
      </c>
      <c r="K23" s="29">
        <v>37.147024999999999</v>
      </c>
      <c r="L23" s="29">
        <v>37.9373</v>
      </c>
      <c r="M23" s="29">
        <v>40.159499999999994</v>
      </c>
      <c r="N23" s="21"/>
      <c r="O23" s="21"/>
      <c r="P23" s="21"/>
      <c r="Q23" s="21"/>
      <c r="R23" s="21"/>
      <c r="S23" s="21"/>
      <c r="T23" s="21"/>
      <c r="U23" s="74"/>
      <c r="V23" s="74"/>
      <c r="W23" s="74"/>
      <c r="X23" s="74"/>
      <c r="Y23" s="74"/>
      <c r="Z23" s="74"/>
      <c r="AA23" s="74"/>
      <c r="AB23" s="74"/>
    </row>
    <row r="24" spans="1:28" s="21" customFormat="1">
      <c r="A24" s="4" t="s">
        <v>19</v>
      </c>
      <c r="B24" s="4">
        <v>2</v>
      </c>
      <c r="C24" s="4">
        <v>2</v>
      </c>
      <c r="D24" s="4" t="s">
        <v>45</v>
      </c>
      <c r="E24" s="25" t="s">
        <v>46</v>
      </c>
      <c r="F24" s="22"/>
      <c r="G24" s="22"/>
      <c r="H24" s="29" t="s">
        <v>22</v>
      </c>
      <c r="I24" s="29">
        <v>35.905749999999998</v>
      </c>
      <c r="J24" s="29">
        <v>36.232724999999995</v>
      </c>
      <c r="K24" s="29">
        <v>37.147024999999999</v>
      </c>
      <c r="L24" s="29">
        <v>37.9373</v>
      </c>
      <c r="M24" s="29">
        <v>40.159499999999994</v>
      </c>
    </row>
    <row r="25" spans="1:28" s="21" customFormat="1" ht="18" customHeight="1">
      <c r="A25" s="4" t="s">
        <v>19</v>
      </c>
      <c r="B25" s="4">
        <v>2</v>
      </c>
      <c r="C25" s="4">
        <v>5</v>
      </c>
      <c r="D25" s="4" t="s">
        <v>47</v>
      </c>
      <c r="E25" s="21" t="s">
        <v>48</v>
      </c>
      <c r="F25" s="22">
        <v>9</v>
      </c>
      <c r="G25" s="22">
        <v>410</v>
      </c>
      <c r="H25" s="28" t="s">
        <v>22</v>
      </c>
      <c r="I25" s="29">
        <f>I22-2.33</f>
        <v>33.575749999999999</v>
      </c>
      <c r="J25" s="29">
        <f>J22-2.33</f>
        <v>33.902724999999997</v>
      </c>
      <c r="K25" s="29">
        <f>K22-2.33</f>
        <v>34.817025000000001</v>
      </c>
      <c r="L25" s="29">
        <f>L22-2.33</f>
        <v>35.607300000000002</v>
      </c>
      <c r="M25" s="29">
        <f>M22-2.33</f>
        <v>37.829499999999996</v>
      </c>
    </row>
    <row r="26" spans="1:28" s="21" customFormat="1" ht="18" customHeight="1">
      <c r="A26" s="4" t="s">
        <v>19</v>
      </c>
      <c r="B26" s="4">
        <v>2</v>
      </c>
      <c r="C26" s="4">
        <v>5</v>
      </c>
      <c r="D26" s="4" t="s">
        <v>49</v>
      </c>
      <c r="E26" s="21" t="s">
        <v>50</v>
      </c>
      <c r="F26" s="22"/>
      <c r="G26" s="22"/>
      <c r="H26" s="28" t="s">
        <v>22</v>
      </c>
      <c r="I26" s="29">
        <v>33.575749999999999</v>
      </c>
      <c r="J26" s="29">
        <v>33.902724999999997</v>
      </c>
      <c r="K26" s="29">
        <v>34.817025000000001</v>
      </c>
      <c r="L26" s="29">
        <v>35.607300000000002</v>
      </c>
      <c r="M26" s="29">
        <v>37.829499999999996</v>
      </c>
    </row>
    <row r="27" spans="1:28" s="21" customFormat="1" ht="18" customHeight="1">
      <c r="A27" s="53"/>
      <c r="B27" s="53"/>
      <c r="C27" s="53"/>
      <c r="D27" s="54"/>
      <c r="E27" s="33" t="s">
        <v>37</v>
      </c>
      <c r="F27" s="22"/>
      <c r="G27" s="22"/>
      <c r="H27" s="28"/>
      <c r="I27" s="29"/>
      <c r="J27" s="29"/>
      <c r="K27" s="29"/>
      <c r="L27" s="29"/>
      <c r="M27" s="29"/>
    </row>
    <row r="28" spans="1:28" s="21" customFormat="1" ht="18" customHeight="1">
      <c r="A28" s="53"/>
      <c r="B28" s="53"/>
      <c r="C28" s="53"/>
      <c r="D28" s="54"/>
      <c r="E28" s="33"/>
      <c r="F28" s="22"/>
      <c r="G28" s="22"/>
      <c r="H28" s="28"/>
      <c r="I28" s="29"/>
      <c r="J28" s="29"/>
      <c r="K28" s="29"/>
      <c r="L28" s="29"/>
      <c r="M28" s="29"/>
    </row>
    <row r="29" spans="1:28" s="21" customFormat="1">
      <c r="A29" s="42" t="s">
        <v>52</v>
      </c>
      <c r="C29" s="43"/>
      <c r="D29" s="42"/>
      <c r="E29" s="42"/>
      <c r="F29" s="42"/>
      <c r="G29" s="42"/>
      <c r="H29" s="42"/>
      <c r="I29" s="43"/>
      <c r="J29" s="43"/>
      <c r="K29" s="43"/>
      <c r="L29" s="43"/>
      <c r="M29" s="43"/>
      <c r="N29" s="83"/>
      <c r="O29" s="83"/>
      <c r="P29" s="80"/>
    </row>
    <row r="30" spans="1:28" s="21" customFormat="1">
      <c r="A30" s="42" t="s">
        <v>53</v>
      </c>
      <c r="C30" s="43"/>
      <c r="D30" s="42"/>
      <c r="E30" s="42"/>
      <c r="F30" s="42"/>
      <c r="G30" s="42"/>
      <c r="H30" s="42"/>
      <c r="I30" s="43"/>
      <c r="J30" s="43"/>
      <c r="K30" s="43"/>
      <c r="L30" s="43"/>
      <c r="M30" s="43"/>
      <c r="N30" s="83"/>
      <c r="O30" s="83"/>
      <c r="P30" s="80"/>
    </row>
    <row r="31" spans="1:28" s="21" customFormat="1">
      <c r="A31" s="42" t="s">
        <v>40</v>
      </c>
      <c r="C31" s="43"/>
      <c r="D31" s="42"/>
      <c r="E31" s="42"/>
      <c r="F31" s="42"/>
      <c r="G31" s="42"/>
      <c r="H31" s="42"/>
      <c r="I31" s="43"/>
      <c r="J31" s="43"/>
      <c r="K31" s="43"/>
      <c r="L31" s="43"/>
      <c r="M31" s="43"/>
      <c r="N31" s="83"/>
      <c r="O31" s="83"/>
      <c r="P31" s="80"/>
    </row>
    <row r="32" spans="1:28" s="21" customFormat="1">
      <c r="A32" s="42"/>
      <c r="B32" s="42"/>
      <c r="C32" s="43"/>
      <c r="D32" s="42"/>
      <c r="E32" s="42"/>
      <c r="F32" s="42"/>
      <c r="G32" s="42"/>
      <c r="H32" s="42"/>
      <c r="I32" s="43"/>
      <c r="J32" s="43"/>
      <c r="K32" s="43"/>
      <c r="L32" s="43"/>
      <c r="M32" s="43"/>
      <c r="N32" s="83"/>
      <c r="O32" s="83"/>
      <c r="P32" s="80"/>
    </row>
    <row r="33" spans="1:18" s="21" customFormat="1">
      <c r="A33" s="42"/>
      <c r="B33" s="42"/>
      <c r="C33" s="43"/>
      <c r="D33" s="42"/>
      <c r="E33" s="42"/>
      <c r="F33" s="42"/>
      <c r="G33" s="42"/>
      <c r="H33" s="42"/>
      <c r="I33" s="43"/>
      <c r="J33" s="43"/>
      <c r="K33" s="43"/>
      <c r="L33" s="43"/>
      <c r="M33" s="43"/>
      <c r="N33" s="83"/>
      <c r="O33" s="83"/>
      <c r="P33" s="80"/>
    </row>
    <row r="34" spans="1:18" s="21" customFormat="1">
      <c r="A34" s="13"/>
      <c r="B34" s="13"/>
      <c r="C34" s="14" t="s">
        <v>4</v>
      </c>
      <c r="D34" s="15" t="s">
        <v>5</v>
      </c>
      <c r="E34" s="13"/>
      <c r="F34" s="13" t="s">
        <v>6</v>
      </c>
      <c r="G34" s="13"/>
      <c r="H34" s="13"/>
      <c r="I34" s="45" t="s">
        <v>7</v>
      </c>
      <c r="J34" s="45" t="s">
        <v>7</v>
      </c>
      <c r="K34" s="45" t="s">
        <v>7</v>
      </c>
      <c r="L34" s="45" t="s">
        <v>7</v>
      </c>
      <c r="M34" s="45" t="s">
        <v>7</v>
      </c>
      <c r="N34" s="84"/>
      <c r="O34" s="84"/>
      <c r="P34" s="86"/>
    </row>
    <row r="35" spans="1:18" s="21" customFormat="1" ht="14.4" thickBot="1">
      <c r="A35" s="18" t="s">
        <v>9</v>
      </c>
      <c r="B35" s="18" t="s">
        <v>10</v>
      </c>
      <c r="C35" s="18" t="s">
        <v>11</v>
      </c>
      <c r="D35" s="18" t="s">
        <v>12</v>
      </c>
      <c r="E35" s="18" t="s">
        <v>13</v>
      </c>
      <c r="F35" s="18" t="s">
        <v>11</v>
      </c>
      <c r="G35" s="18" t="s">
        <v>14</v>
      </c>
      <c r="H35" s="18" t="s">
        <v>15</v>
      </c>
      <c r="I35" s="47">
        <v>1</v>
      </c>
      <c r="J35" s="47">
        <v>2</v>
      </c>
      <c r="K35" s="47">
        <v>3</v>
      </c>
      <c r="L35" s="47">
        <v>4</v>
      </c>
      <c r="M35" s="47">
        <v>5</v>
      </c>
      <c r="N35" s="85"/>
      <c r="O35" s="85"/>
      <c r="P35" s="87"/>
      <c r="Q35" s="81"/>
    </row>
    <row r="36" spans="1:18" s="21" customFormat="1">
      <c r="A36" s="53" t="s">
        <v>19</v>
      </c>
      <c r="B36" s="53">
        <v>2</v>
      </c>
      <c r="C36" s="53">
        <v>7</v>
      </c>
      <c r="D36" s="4" t="s">
        <v>54</v>
      </c>
      <c r="E36" s="21" t="s">
        <v>55</v>
      </c>
      <c r="F36" s="22">
        <v>9</v>
      </c>
      <c r="G36" s="22">
        <v>410</v>
      </c>
      <c r="H36" s="28" t="s">
        <v>22</v>
      </c>
      <c r="I36" s="29">
        <v>35.026299999999992</v>
      </c>
      <c r="J36" s="29">
        <v>35.344049999999996</v>
      </c>
      <c r="K36" s="29">
        <v>36.236824999999996</v>
      </c>
      <c r="L36" s="29">
        <v>37.00762499999999</v>
      </c>
      <c r="M36" s="29">
        <v>39.175499999999992</v>
      </c>
      <c r="O36" s="28"/>
    </row>
    <row r="37" spans="1:18" s="21" customFormat="1" ht="27.6">
      <c r="A37" s="53" t="s">
        <v>19</v>
      </c>
      <c r="B37" s="53">
        <v>2</v>
      </c>
      <c r="C37" s="24">
        <v>7</v>
      </c>
      <c r="D37" s="24" t="s">
        <v>56</v>
      </c>
      <c r="E37" s="25" t="s">
        <v>57</v>
      </c>
      <c r="F37" s="60"/>
      <c r="G37" s="61"/>
      <c r="H37" s="28" t="s">
        <v>22</v>
      </c>
      <c r="I37" s="29">
        <v>35.026299999999992</v>
      </c>
      <c r="J37" s="29">
        <v>35.344049999999996</v>
      </c>
      <c r="K37" s="29">
        <v>36.236824999999996</v>
      </c>
      <c r="L37" s="29">
        <v>37.00762499999999</v>
      </c>
      <c r="M37" s="29">
        <v>39.175499999999992</v>
      </c>
      <c r="N37" s="40"/>
      <c r="O37" s="40"/>
      <c r="P37" s="88"/>
    </row>
    <row r="38" spans="1:18" s="21" customFormat="1">
      <c r="A38" s="53" t="s">
        <v>19</v>
      </c>
      <c r="B38" s="53">
        <v>2</v>
      </c>
      <c r="C38" s="53">
        <v>8</v>
      </c>
      <c r="D38" s="4" t="s">
        <v>58</v>
      </c>
      <c r="E38" s="21" t="s">
        <v>59</v>
      </c>
      <c r="F38" s="22">
        <v>9</v>
      </c>
      <c r="G38" s="22">
        <v>410</v>
      </c>
      <c r="H38" s="28" t="s">
        <v>22</v>
      </c>
      <c r="I38" s="29">
        <f>I36-2.33</f>
        <v>32.696299999999994</v>
      </c>
      <c r="J38" s="29">
        <f>J36-2.33</f>
        <v>33.014049999999997</v>
      </c>
      <c r="K38" s="29">
        <f>K36-2.33</f>
        <v>33.906824999999998</v>
      </c>
      <c r="L38" s="29">
        <f>L36-2.33</f>
        <v>34.677624999999992</v>
      </c>
      <c r="M38" s="29">
        <f>M36-2.33</f>
        <v>36.845499999999994</v>
      </c>
      <c r="O38" s="28"/>
      <c r="P38" s="89"/>
    </row>
    <row r="39" spans="1:18" s="21" customFormat="1">
      <c r="A39" s="53" t="s">
        <v>19</v>
      </c>
      <c r="B39" s="53">
        <v>2</v>
      </c>
      <c r="C39" s="53">
        <v>8</v>
      </c>
      <c r="D39" s="4" t="s">
        <v>60</v>
      </c>
      <c r="E39" s="21" t="s">
        <v>61</v>
      </c>
      <c r="F39" s="22"/>
      <c r="G39" s="22"/>
      <c r="H39" s="28" t="s">
        <v>22</v>
      </c>
      <c r="I39" s="29">
        <v>32.696299999999994</v>
      </c>
      <c r="J39" s="29">
        <v>33.014049999999997</v>
      </c>
      <c r="K39" s="29">
        <v>33.906824999999998</v>
      </c>
      <c r="L39" s="29">
        <v>34.677624999999992</v>
      </c>
      <c r="M39" s="29">
        <v>36.845499999999994</v>
      </c>
      <c r="O39" s="28"/>
      <c r="P39" s="89"/>
      <c r="Q39" s="81"/>
    </row>
    <row r="40" spans="1:18" s="21" customFormat="1">
      <c r="A40" s="53"/>
      <c r="B40" s="53"/>
      <c r="C40" s="53"/>
      <c r="D40" s="54"/>
      <c r="E40" s="33" t="s">
        <v>37</v>
      </c>
      <c r="F40" s="22"/>
      <c r="G40" s="22"/>
      <c r="H40" s="28"/>
      <c r="I40" s="29"/>
      <c r="J40" s="29"/>
      <c r="K40" s="29"/>
      <c r="L40" s="29"/>
      <c r="M40" s="29"/>
    </row>
    <row r="41" spans="1:18" s="21" customFormat="1">
      <c r="A41" s="53"/>
      <c r="B41" s="53"/>
      <c r="C41" s="53"/>
      <c r="D41" s="54"/>
      <c r="E41" s="33"/>
      <c r="F41" s="22"/>
      <c r="G41" s="22"/>
      <c r="H41" s="28"/>
      <c r="I41" s="29"/>
      <c r="J41" s="29"/>
      <c r="K41" s="29"/>
      <c r="L41" s="29"/>
      <c r="M41" s="29"/>
    </row>
    <row r="42" spans="1:18" s="21" customFormat="1">
      <c r="A42" s="42" t="s">
        <v>62</v>
      </c>
      <c r="C42" s="43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83"/>
      <c r="O42" s="83"/>
      <c r="P42" s="80"/>
    </row>
    <row r="43" spans="1:18" s="21" customFormat="1">
      <c r="A43" s="42" t="s">
        <v>63</v>
      </c>
      <c r="C43" s="43"/>
      <c r="D43" s="42"/>
      <c r="E43" s="42"/>
      <c r="F43" s="42"/>
      <c r="G43" s="42"/>
      <c r="H43" s="42"/>
      <c r="I43" s="43"/>
      <c r="J43" s="43"/>
      <c r="K43" s="43"/>
      <c r="L43" s="43"/>
      <c r="M43" s="43"/>
      <c r="N43" s="83"/>
      <c r="O43" s="83"/>
      <c r="P43" s="80"/>
    </row>
    <row r="44" spans="1:18" s="21" customFormat="1">
      <c r="A44" s="42" t="s">
        <v>40</v>
      </c>
      <c r="C44" s="43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83"/>
      <c r="O44" s="83"/>
      <c r="P44" s="80"/>
    </row>
    <row r="45" spans="1:18" s="21" customFormat="1">
      <c r="A45" s="42"/>
      <c r="B45" s="42"/>
      <c r="C45" s="43"/>
      <c r="D45" s="42"/>
      <c r="E45" s="42"/>
      <c r="F45" s="42"/>
      <c r="G45" s="42"/>
      <c r="H45" s="42"/>
      <c r="I45" s="43"/>
      <c r="J45" s="43"/>
      <c r="K45" s="43"/>
      <c r="L45" s="43"/>
      <c r="M45" s="43"/>
      <c r="N45" s="83"/>
      <c r="O45" s="83"/>
      <c r="P45" s="80"/>
    </row>
    <row r="46" spans="1:18">
      <c r="A46" s="64" t="s">
        <v>64</v>
      </c>
      <c r="B46" s="65"/>
      <c r="C46" s="65"/>
      <c r="D46" s="65"/>
      <c r="E46" s="66"/>
      <c r="F46" s="66"/>
      <c r="G46" s="66"/>
      <c r="H46" s="66"/>
      <c r="I46" s="65"/>
      <c r="J46" s="65"/>
      <c r="K46" s="67"/>
    </row>
    <row r="47" spans="1:18">
      <c r="A47" s="64" t="s">
        <v>65</v>
      </c>
      <c r="B47" s="65"/>
      <c r="C47" s="65"/>
      <c r="D47" s="65"/>
      <c r="E47" s="66"/>
      <c r="F47" s="66"/>
      <c r="G47" s="66"/>
      <c r="H47" s="66"/>
      <c r="I47" s="65"/>
      <c r="J47" s="65"/>
      <c r="K47" s="65"/>
      <c r="R47" s="90"/>
    </row>
    <row r="48" spans="1:18">
      <c r="A48" s="69"/>
      <c r="B48" s="3">
        <v>0.22798562499999997</v>
      </c>
      <c r="C48" s="70" t="s">
        <v>66</v>
      </c>
      <c r="E48" s="67"/>
      <c r="F48" s="69"/>
      <c r="G48" s="69"/>
      <c r="H48" s="69"/>
      <c r="I48" s="67"/>
      <c r="J48" s="67"/>
      <c r="K48" s="67"/>
      <c r="R48" s="90"/>
    </row>
    <row r="49" spans="1:18">
      <c r="A49" s="69"/>
      <c r="B49" s="3">
        <v>0.31623812499999993</v>
      </c>
      <c r="C49" s="70" t="s">
        <v>67</v>
      </c>
      <c r="E49" s="67"/>
      <c r="F49" s="69"/>
      <c r="G49" s="69"/>
      <c r="H49" s="69"/>
      <c r="I49" s="67"/>
      <c r="J49" s="67"/>
      <c r="K49" s="67"/>
      <c r="R49" s="90"/>
    </row>
    <row r="50" spans="1:18">
      <c r="A50" s="69"/>
      <c r="B50" s="3">
        <v>0.3708706249999999</v>
      </c>
      <c r="C50" s="70" t="s">
        <v>68</v>
      </c>
      <c r="E50" s="67"/>
      <c r="F50" s="69"/>
      <c r="G50" s="69"/>
      <c r="H50" s="69"/>
      <c r="I50" s="67"/>
      <c r="J50" s="67"/>
      <c r="K50" s="67"/>
      <c r="R50" s="90"/>
    </row>
    <row r="51" spans="1:18">
      <c r="A51" s="69"/>
      <c r="B51" s="3">
        <v>0.43600937499999992</v>
      </c>
      <c r="C51" s="70" t="s">
        <v>69</v>
      </c>
      <c r="E51" s="67"/>
      <c r="F51" s="69"/>
      <c r="G51" s="69"/>
      <c r="H51" s="69"/>
      <c r="I51" s="67"/>
      <c r="J51" s="67"/>
      <c r="K51" s="67"/>
      <c r="R51" s="90"/>
    </row>
    <row r="52" spans="1:18">
      <c r="A52" s="66" t="s">
        <v>70</v>
      </c>
      <c r="B52" s="71"/>
      <c r="C52" s="72"/>
      <c r="D52" s="73"/>
      <c r="E52" s="69"/>
      <c r="F52" s="69"/>
      <c r="G52" s="69"/>
      <c r="H52" s="69"/>
      <c r="I52" s="67"/>
      <c r="J52" s="67"/>
      <c r="K52" s="67"/>
    </row>
    <row r="53" spans="1:18" ht="15" customHeight="1"/>
    <row r="54" spans="1:18">
      <c r="A54" s="1" t="s">
        <v>71</v>
      </c>
    </row>
    <row r="55" spans="1:18">
      <c r="A55" s="1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2"/>
  <sheetViews>
    <sheetView workbookViewId="0">
      <selection activeCell="A6" sqref="A6:I10"/>
    </sheetView>
  </sheetViews>
  <sheetFormatPr defaultColWidth="9.109375" defaultRowHeight="13.8"/>
  <cols>
    <col min="1" max="1" width="4.88671875" style="3" customWidth="1"/>
    <col min="2" max="2" width="6.44140625" style="3" customWidth="1"/>
    <col min="3" max="3" width="6.44140625" style="4" customWidth="1"/>
    <col min="4" max="4" width="8" style="4" customWidth="1"/>
    <col min="5" max="5" width="66.6640625" style="3" customWidth="1"/>
    <col min="6" max="6" width="5.5546875" style="3" hidden="1" customWidth="1"/>
    <col min="7" max="7" width="5.33203125" style="3" hidden="1" customWidth="1"/>
    <col min="8" max="8" width="2.6640625" style="3" customWidth="1"/>
    <col min="9" max="9" width="6.109375" style="3" customWidth="1"/>
    <col min="10" max="10" width="15.6640625" style="21" bestFit="1" customWidth="1"/>
    <col min="11" max="11" width="8.109375" style="21" customWidth="1"/>
    <col min="12" max="12" width="9.6640625" style="21" customWidth="1"/>
    <col min="13" max="14" width="10.5546875" style="21" bestFit="1" customWidth="1"/>
    <col min="15" max="24" width="9.109375" style="21"/>
    <col min="25" max="16384" width="9.109375" style="3"/>
  </cols>
  <sheetData>
    <row r="1" spans="1:15">
      <c r="A1" s="1" t="s">
        <v>0</v>
      </c>
      <c r="B1" s="1"/>
      <c r="C1" s="2"/>
      <c r="D1" s="2"/>
      <c r="E1" s="1"/>
      <c r="I1" s="4"/>
      <c r="J1" s="28"/>
      <c r="K1" s="28"/>
    </row>
    <row r="2" spans="1:15">
      <c r="A2" s="1" t="s">
        <v>79</v>
      </c>
      <c r="B2" s="1"/>
      <c r="C2" s="2"/>
      <c r="D2" s="2"/>
      <c r="E2" s="1"/>
      <c r="F2" s="1"/>
      <c r="G2" s="1"/>
      <c r="H2" s="1"/>
      <c r="I2" s="9"/>
      <c r="J2" s="76"/>
      <c r="K2" s="76"/>
      <c r="L2" s="77"/>
    </row>
    <row r="3" spans="1:15" ht="15" customHeight="1">
      <c r="A3" s="1"/>
      <c r="B3" s="1"/>
      <c r="C3" s="2"/>
      <c r="I3" s="12"/>
      <c r="J3" s="28"/>
      <c r="K3" s="28"/>
    </row>
    <row r="4" spans="1:15">
      <c r="A4" s="13"/>
      <c r="B4" s="13"/>
      <c r="C4" s="14" t="s">
        <v>4</v>
      </c>
      <c r="D4" s="15" t="s">
        <v>5</v>
      </c>
      <c r="E4" s="13"/>
      <c r="F4" s="13" t="s">
        <v>6</v>
      </c>
      <c r="G4" s="13"/>
      <c r="H4" s="15"/>
      <c r="I4" s="15" t="s">
        <v>7</v>
      </c>
      <c r="K4" s="15"/>
      <c r="L4" s="78"/>
    </row>
    <row r="5" spans="1:15" ht="14.4" thickBot="1">
      <c r="A5" s="18" t="s">
        <v>9</v>
      </c>
      <c r="B5" s="18" t="s">
        <v>10</v>
      </c>
      <c r="C5" s="18" t="s">
        <v>11</v>
      </c>
      <c r="D5" s="18" t="s">
        <v>12</v>
      </c>
      <c r="E5" s="18" t="s">
        <v>13</v>
      </c>
      <c r="F5" s="18" t="s">
        <v>11</v>
      </c>
      <c r="G5" s="18" t="s">
        <v>14</v>
      </c>
      <c r="H5" s="18" t="s">
        <v>15</v>
      </c>
      <c r="I5" s="18">
        <v>1</v>
      </c>
      <c r="J5" s="76"/>
      <c r="K5" s="15"/>
      <c r="L5" s="79"/>
      <c r="M5" s="79"/>
      <c r="N5" s="79"/>
      <c r="O5" s="79"/>
    </row>
    <row r="6" spans="1:15" ht="21.75" customHeight="1">
      <c r="A6" s="4" t="s">
        <v>19</v>
      </c>
      <c r="B6" s="4">
        <v>2</v>
      </c>
      <c r="C6" s="4">
        <v>1</v>
      </c>
      <c r="D6" s="4" t="s">
        <v>20</v>
      </c>
      <c r="E6" s="21" t="s">
        <v>21</v>
      </c>
      <c r="F6" s="22">
        <v>8</v>
      </c>
      <c r="G6" s="22">
        <v>395</v>
      </c>
      <c r="H6" s="4" t="s">
        <v>22</v>
      </c>
      <c r="I6" s="29">
        <f>'2015 '!M7*1.025</f>
        <v>37.255162499999997</v>
      </c>
    </row>
    <row r="7" spans="1:15" ht="21.75" customHeight="1">
      <c r="A7" s="4" t="s">
        <v>19</v>
      </c>
      <c r="B7" s="4">
        <v>2</v>
      </c>
      <c r="C7" s="24">
        <v>1</v>
      </c>
      <c r="D7" s="24" t="s">
        <v>24</v>
      </c>
      <c r="E7" s="25" t="s">
        <v>25</v>
      </c>
      <c r="F7" s="26"/>
      <c r="G7" s="22">
        <v>395</v>
      </c>
      <c r="H7" s="4" t="s">
        <v>22</v>
      </c>
      <c r="I7" s="29">
        <f>'2015 '!M8*1.025</f>
        <v>37.255162499999997</v>
      </c>
      <c r="L7" s="40"/>
    </row>
    <row r="8" spans="1:15" s="21" customFormat="1" ht="21.75" customHeight="1">
      <c r="A8" s="4" t="s">
        <v>19</v>
      </c>
      <c r="B8" s="4">
        <v>2</v>
      </c>
      <c r="C8" s="4">
        <v>7</v>
      </c>
      <c r="D8" s="4" t="s">
        <v>26</v>
      </c>
      <c r="E8" s="21" t="s">
        <v>27</v>
      </c>
      <c r="F8" s="22">
        <v>8</v>
      </c>
      <c r="G8" s="22">
        <v>395</v>
      </c>
      <c r="H8" s="28" t="s">
        <v>22</v>
      </c>
      <c r="I8" s="29">
        <f>'2015 '!M9*1.025</f>
        <v>40.154887499999987</v>
      </c>
      <c r="L8" s="80"/>
    </row>
    <row r="9" spans="1:15" s="21" customFormat="1" ht="21.75" customHeight="1">
      <c r="A9" s="4" t="s">
        <v>19</v>
      </c>
      <c r="B9" s="4">
        <v>2</v>
      </c>
      <c r="C9" s="4">
        <v>4</v>
      </c>
      <c r="D9" s="4" t="s">
        <v>28</v>
      </c>
      <c r="E9" s="21" t="s">
        <v>29</v>
      </c>
      <c r="F9" s="21">
        <v>8</v>
      </c>
      <c r="G9" s="22">
        <v>395</v>
      </c>
      <c r="H9" s="21" t="s">
        <v>22</v>
      </c>
      <c r="I9" s="29">
        <f>I6-2.33</f>
        <v>34.925162499999999</v>
      </c>
    </row>
    <row r="10" spans="1:15" s="21" customFormat="1" ht="21.75" customHeight="1">
      <c r="A10" s="4" t="s">
        <v>19</v>
      </c>
      <c r="B10" s="4">
        <v>2</v>
      </c>
      <c r="C10" s="4">
        <v>4</v>
      </c>
      <c r="D10" s="4" t="s">
        <v>30</v>
      </c>
      <c r="E10" s="21" t="s">
        <v>31</v>
      </c>
      <c r="F10" s="21">
        <v>8</v>
      </c>
      <c r="G10" s="22">
        <v>395</v>
      </c>
      <c r="H10" s="21" t="s">
        <v>22</v>
      </c>
      <c r="I10" s="29">
        <f>I7-2.33</f>
        <v>34.925162499999999</v>
      </c>
      <c r="L10" s="81"/>
      <c r="M10" s="81"/>
      <c r="N10" s="81"/>
      <c r="O10" s="81"/>
    </row>
    <row r="11" spans="1:15" s="21" customFormat="1">
      <c r="A11" s="32"/>
      <c r="B11" s="33"/>
      <c r="C11" s="34"/>
      <c r="D11" s="34"/>
      <c r="E11" s="33" t="s">
        <v>37</v>
      </c>
      <c r="F11" s="35"/>
      <c r="G11" s="36"/>
      <c r="H11" s="37"/>
      <c r="I11" s="38"/>
      <c r="J11" s="40"/>
      <c r="K11" s="82"/>
      <c r="L11" s="82"/>
    </row>
    <row r="12" spans="1:15" s="21" customFormat="1" ht="8.25" customHeight="1">
      <c r="A12" s="32"/>
      <c r="B12" s="33"/>
      <c r="C12" s="34"/>
      <c r="D12" s="34"/>
      <c r="E12" s="33"/>
      <c r="F12" s="35"/>
      <c r="G12" s="36"/>
      <c r="H12" s="37"/>
      <c r="I12" s="38"/>
      <c r="J12" s="40"/>
      <c r="K12" s="82"/>
      <c r="L12" s="82"/>
    </row>
    <row r="13" spans="1:15" s="21" customFormat="1">
      <c r="A13" s="42" t="s">
        <v>38</v>
      </c>
      <c r="C13" s="43"/>
      <c r="D13" s="43"/>
      <c r="E13" s="42"/>
      <c r="F13" s="42"/>
      <c r="G13" s="42"/>
      <c r="H13" s="42"/>
      <c r="I13" s="43"/>
      <c r="J13" s="83"/>
      <c r="K13" s="83"/>
      <c r="L13" s="80"/>
    </row>
    <row r="14" spans="1:15" s="21" customFormat="1">
      <c r="A14" s="42" t="s">
        <v>39</v>
      </c>
      <c r="C14" s="43"/>
      <c r="D14" s="43"/>
      <c r="E14" s="42"/>
      <c r="F14" s="42"/>
      <c r="G14" s="42"/>
      <c r="H14" s="42"/>
      <c r="I14" s="43"/>
      <c r="J14" s="83"/>
      <c r="K14" s="83"/>
      <c r="L14" s="80"/>
    </row>
    <row r="15" spans="1:15" s="21" customFormat="1">
      <c r="A15" s="42" t="s">
        <v>40</v>
      </c>
      <c r="C15" s="43"/>
      <c r="D15" s="43"/>
      <c r="E15" s="42"/>
      <c r="F15" s="42"/>
      <c r="G15" s="42"/>
      <c r="H15" s="42"/>
      <c r="I15" s="43"/>
      <c r="J15" s="83"/>
      <c r="K15" s="83"/>
      <c r="L15" s="80"/>
    </row>
    <row r="16" spans="1:15" s="21" customFormat="1">
      <c r="A16" s="42"/>
      <c r="B16" s="42"/>
      <c r="C16" s="43"/>
      <c r="D16" s="43"/>
      <c r="E16" s="42"/>
      <c r="F16" s="42"/>
      <c r="G16" s="42"/>
      <c r="H16" s="42"/>
      <c r="I16" s="43"/>
      <c r="J16" s="83"/>
      <c r="K16" s="83"/>
      <c r="L16" s="80"/>
    </row>
    <row r="17" spans="1:24" s="21" customFormat="1">
      <c r="A17" s="13"/>
      <c r="B17" s="13"/>
      <c r="C17" s="14" t="s">
        <v>4</v>
      </c>
      <c r="D17" s="15" t="s">
        <v>5</v>
      </c>
      <c r="E17" s="13"/>
      <c r="F17" s="13" t="s">
        <v>6</v>
      </c>
      <c r="G17" s="13"/>
      <c r="H17" s="13"/>
      <c r="I17" s="45" t="s">
        <v>7</v>
      </c>
      <c r="J17" s="84"/>
      <c r="K17" s="84"/>
      <c r="L17" s="84"/>
    </row>
    <row r="18" spans="1:24" s="21" customFormat="1" ht="14.4" thickBot="1">
      <c r="A18" s="18" t="s">
        <v>9</v>
      </c>
      <c r="B18" s="18" t="s">
        <v>10</v>
      </c>
      <c r="C18" s="18" t="s">
        <v>11</v>
      </c>
      <c r="D18" s="18" t="s">
        <v>12</v>
      </c>
      <c r="E18" s="18" t="s">
        <v>13</v>
      </c>
      <c r="F18" s="18" t="s">
        <v>11</v>
      </c>
      <c r="G18" s="18" t="s">
        <v>14</v>
      </c>
      <c r="H18" s="18" t="s">
        <v>15</v>
      </c>
      <c r="I18" s="47">
        <v>1</v>
      </c>
      <c r="J18" s="85"/>
      <c r="K18" s="85"/>
      <c r="L18" s="85"/>
    </row>
    <row r="19" spans="1:24" s="21" customFormat="1" ht="24.75" customHeight="1">
      <c r="A19" s="4" t="s">
        <v>19</v>
      </c>
      <c r="B19" s="4">
        <v>2</v>
      </c>
      <c r="C19" s="4">
        <v>2</v>
      </c>
      <c r="D19" s="4" t="s">
        <v>41</v>
      </c>
      <c r="E19" s="25" t="s">
        <v>42</v>
      </c>
      <c r="F19" s="22">
        <v>9</v>
      </c>
      <c r="G19" s="22">
        <v>418</v>
      </c>
      <c r="H19" s="28" t="s">
        <v>22</v>
      </c>
      <c r="I19" s="29">
        <f>'2015 '!M22*1.025</f>
        <v>41.163487499999988</v>
      </c>
    </row>
    <row r="20" spans="1:24" s="49" customFormat="1" ht="24.75" customHeight="1">
      <c r="A20" s="4" t="s">
        <v>19</v>
      </c>
      <c r="B20" s="4">
        <v>2</v>
      </c>
      <c r="C20" s="24">
        <v>2</v>
      </c>
      <c r="D20" s="24" t="s">
        <v>43</v>
      </c>
      <c r="E20" s="25" t="s">
        <v>44</v>
      </c>
      <c r="G20" s="22">
        <v>418</v>
      </c>
      <c r="H20" s="29" t="s">
        <v>22</v>
      </c>
      <c r="I20" s="29">
        <f>'2015 '!M23*1.025</f>
        <v>41.163487499999988</v>
      </c>
      <c r="J20" s="21"/>
      <c r="K20" s="21"/>
      <c r="L20" s="21"/>
      <c r="M20" s="21"/>
      <c r="N20" s="21"/>
      <c r="O20" s="21"/>
      <c r="P20" s="21"/>
      <c r="Q20" s="74"/>
      <c r="R20" s="74"/>
      <c r="S20" s="74"/>
      <c r="T20" s="74"/>
      <c r="U20" s="74"/>
      <c r="V20" s="74"/>
      <c r="W20" s="74"/>
      <c r="X20" s="74"/>
    </row>
    <row r="21" spans="1:24" s="21" customFormat="1" ht="24.75" customHeight="1">
      <c r="A21" s="4" t="s">
        <v>19</v>
      </c>
      <c r="B21" s="4">
        <v>2</v>
      </c>
      <c r="C21" s="4">
        <v>2</v>
      </c>
      <c r="D21" s="4" t="s">
        <v>45</v>
      </c>
      <c r="E21" s="25" t="s">
        <v>46</v>
      </c>
      <c r="F21" s="22"/>
      <c r="G21" s="22">
        <v>418</v>
      </c>
      <c r="H21" s="29" t="s">
        <v>22</v>
      </c>
      <c r="I21" s="29">
        <f>'2015 '!M24*1.025</f>
        <v>41.163487499999988</v>
      </c>
    </row>
    <row r="22" spans="1:24" s="21" customFormat="1" ht="24.75" customHeight="1">
      <c r="A22" s="4" t="s">
        <v>19</v>
      </c>
      <c r="B22" s="4">
        <v>2</v>
      </c>
      <c r="C22" s="4">
        <v>5</v>
      </c>
      <c r="D22" s="4" t="s">
        <v>47</v>
      </c>
      <c r="E22" s="21" t="s">
        <v>48</v>
      </c>
      <c r="F22" s="22">
        <v>9</v>
      </c>
      <c r="G22" s="22">
        <v>418</v>
      </c>
      <c r="H22" s="28" t="s">
        <v>22</v>
      </c>
      <c r="I22" s="29">
        <f>I19-2.33</f>
        <v>38.83348749999999</v>
      </c>
    </row>
    <row r="23" spans="1:24" s="21" customFormat="1" ht="24.75" customHeight="1">
      <c r="A23" s="4" t="s">
        <v>19</v>
      </c>
      <c r="B23" s="4">
        <v>2</v>
      </c>
      <c r="C23" s="4">
        <v>5</v>
      </c>
      <c r="D23" s="4" t="s">
        <v>49</v>
      </c>
      <c r="E23" s="21" t="s">
        <v>50</v>
      </c>
      <c r="F23" s="22"/>
      <c r="G23" s="22">
        <v>418</v>
      </c>
      <c r="H23" s="28" t="s">
        <v>22</v>
      </c>
      <c r="I23" s="29">
        <f>I19-2.33</f>
        <v>38.83348749999999</v>
      </c>
    </row>
    <row r="24" spans="1:24" s="21" customFormat="1" ht="18" customHeight="1">
      <c r="A24" s="53"/>
      <c r="B24" s="53"/>
      <c r="C24" s="53"/>
      <c r="D24" s="91"/>
      <c r="E24" s="33" t="s">
        <v>37</v>
      </c>
      <c r="F24" s="22"/>
      <c r="G24" s="22"/>
      <c r="H24" s="28"/>
      <c r="I24" s="29"/>
    </row>
    <row r="25" spans="1:24" s="21" customFormat="1" ht="7.5" customHeight="1">
      <c r="A25" s="53"/>
      <c r="B25" s="53"/>
      <c r="C25" s="53"/>
      <c r="D25" s="91"/>
      <c r="E25" s="33"/>
      <c r="F25" s="22"/>
      <c r="G25" s="22"/>
      <c r="H25" s="28"/>
      <c r="I25" s="29"/>
    </row>
    <row r="26" spans="1:24" s="21" customFormat="1">
      <c r="A26" s="42" t="s">
        <v>77</v>
      </c>
      <c r="C26" s="43"/>
      <c r="D26" s="43"/>
      <c r="E26" s="42"/>
      <c r="F26" s="42"/>
      <c r="G26" s="42"/>
      <c r="H26" s="42"/>
      <c r="I26" s="43"/>
      <c r="J26" s="83"/>
      <c r="K26" s="83"/>
      <c r="L26" s="80"/>
    </row>
    <row r="27" spans="1:24" s="21" customFormat="1">
      <c r="A27" s="42" t="s">
        <v>74</v>
      </c>
      <c r="C27" s="43"/>
      <c r="D27" s="43"/>
      <c r="E27" s="42"/>
      <c r="F27" s="42"/>
      <c r="G27" s="42"/>
      <c r="H27" s="42"/>
      <c r="I27" s="43"/>
      <c r="J27" s="83"/>
      <c r="K27" s="83"/>
      <c r="L27" s="80"/>
    </row>
    <row r="28" spans="1:24" s="21" customFormat="1">
      <c r="A28" s="42" t="s">
        <v>75</v>
      </c>
      <c r="C28" s="43"/>
      <c r="D28" s="43"/>
      <c r="E28" s="42"/>
      <c r="F28" s="42"/>
      <c r="G28" s="42"/>
      <c r="H28" s="42"/>
      <c r="I28" s="43"/>
      <c r="J28" s="83"/>
      <c r="K28" s="83"/>
      <c r="L28" s="80"/>
    </row>
    <row r="29" spans="1:24" s="21" customFormat="1">
      <c r="A29" s="42" t="s">
        <v>76</v>
      </c>
      <c r="B29" s="42"/>
      <c r="C29" s="43"/>
      <c r="D29" s="43"/>
      <c r="E29" s="42"/>
      <c r="F29" s="42"/>
      <c r="G29" s="42"/>
      <c r="H29" s="42"/>
      <c r="I29" s="43"/>
      <c r="J29" s="83"/>
      <c r="K29" s="83"/>
      <c r="L29" s="80"/>
    </row>
    <row r="30" spans="1:24" s="21" customFormat="1" ht="6" customHeight="1">
      <c r="A30" s="42"/>
      <c r="B30" s="42"/>
      <c r="C30" s="43"/>
      <c r="D30" s="43"/>
      <c r="E30" s="42"/>
      <c r="F30" s="42"/>
      <c r="G30" s="42"/>
      <c r="H30" s="42"/>
      <c r="I30" s="43"/>
      <c r="J30" s="83"/>
      <c r="K30" s="83"/>
      <c r="L30" s="80"/>
    </row>
    <row r="31" spans="1:24" s="21" customFormat="1">
      <c r="A31" s="13"/>
      <c r="B31" s="13"/>
      <c r="C31" s="14" t="s">
        <v>4</v>
      </c>
      <c r="D31" s="15" t="s">
        <v>5</v>
      </c>
      <c r="E31" s="13"/>
      <c r="F31" s="13" t="s">
        <v>6</v>
      </c>
      <c r="G31" s="13"/>
      <c r="H31" s="13"/>
      <c r="I31" s="45" t="s">
        <v>7</v>
      </c>
      <c r="J31" s="84"/>
      <c r="K31" s="84"/>
      <c r="L31" s="86"/>
    </row>
    <row r="32" spans="1:24" s="21" customFormat="1" ht="14.4" thickBot="1">
      <c r="A32" s="18" t="s">
        <v>9</v>
      </c>
      <c r="B32" s="18" t="s">
        <v>10</v>
      </c>
      <c r="C32" s="18" t="s">
        <v>11</v>
      </c>
      <c r="D32" s="18" t="s">
        <v>12</v>
      </c>
      <c r="E32" s="18" t="s">
        <v>13</v>
      </c>
      <c r="F32" s="18" t="s">
        <v>11</v>
      </c>
      <c r="G32" s="18" t="s">
        <v>14</v>
      </c>
      <c r="H32" s="18" t="s">
        <v>15</v>
      </c>
      <c r="I32" s="47">
        <v>1</v>
      </c>
      <c r="J32" s="85"/>
      <c r="K32" s="85"/>
      <c r="L32" s="87"/>
      <c r="M32" s="81"/>
    </row>
    <row r="33" spans="1:14" s="21" customFormat="1" ht="21" customHeight="1">
      <c r="A33" s="53" t="s">
        <v>19</v>
      </c>
      <c r="B33" s="53">
        <v>2</v>
      </c>
      <c r="C33" s="53">
        <v>7</v>
      </c>
      <c r="D33" s="4" t="s">
        <v>54</v>
      </c>
      <c r="E33" s="21" t="s">
        <v>55</v>
      </c>
      <c r="F33" s="22">
        <v>9</v>
      </c>
      <c r="G33" s="22">
        <v>418</v>
      </c>
      <c r="H33" s="28" t="s">
        <v>22</v>
      </c>
      <c r="I33" s="29">
        <f>'2015 '!M36*1.025</f>
        <v>40.154887499999987</v>
      </c>
      <c r="K33" s="28"/>
    </row>
    <row r="34" spans="1:14" s="21" customFormat="1" ht="21" customHeight="1">
      <c r="A34" s="53" t="s">
        <v>19</v>
      </c>
      <c r="B34" s="53">
        <v>2</v>
      </c>
      <c r="C34" s="24">
        <v>7</v>
      </c>
      <c r="D34" s="24" t="s">
        <v>56</v>
      </c>
      <c r="E34" s="25" t="s">
        <v>57</v>
      </c>
      <c r="F34" s="60"/>
      <c r="G34" s="22">
        <v>418</v>
      </c>
      <c r="H34" s="28" t="s">
        <v>22</v>
      </c>
      <c r="I34" s="29">
        <f>'2015 '!M37*1.025</f>
        <v>40.154887499999987</v>
      </c>
      <c r="J34" s="40"/>
      <c r="K34" s="40"/>
      <c r="L34" s="88"/>
    </row>
    <row r="35" spans="1:14" s="21" customFormat="1" ht="21" customHeight="1">
      <c r="A35" s="53" t="s">
        <v>19</v>
      </c>
      <c r="B35" s="53">
        <v>2</v>
      </c>
      <c r="C35" s="53">
        <v>8</v>
      </c>
      <c r="D35" s="4" t="s">
        <v>58</v>
      </c>
      <c r="E35" s="21" t="s">
        <v>59</v>
      </c>
      <c r="F35" s="22">
        <v>9</v>
      </c>
      <c r="G35" s="22">
        <v>418</v>
      </c>
      <c r="H35" s="28" t="s">
        <v>22</v>
      </c>
      <c r="I35" s="29">
        <f>I33-2.33</f>
        <v>37.824887499999988</v>
      </c>
      <c r="K35" s="28"/>
      <c r="L35" s="89"/>
    </row>
    <row r="36" spans="1:14" s="21" customFormat="1" ht="21" customHeight="1">
      <c r="A36" s="53" t="s">
        <v>19</v>
      </c>
      <c r="B36" s="53">
        <v>2</v>
      </c>
      <c r="C36" s="53">
        <v>8</v>
      </c>
      <c r="D36" s="4" t="s">
        <v>60</v>
      </c>
      <c r="E36" s="21" t="s">
        <v>61</v>
      </c>
      <c r="F36" s="22"/>
      <c r="G36" s="22">
        <v>418</v>
      </c>
      <c r="H36" s="28" t="s">
        <v>22</v>
      </c>
      <c r="I36" s="29">
        <f>I33-2.33</f>
        <v>37.824887499999988</v>
      </c>
      <c r="K36" s="28"/>
      <c r="L36" s="89"/>
      <c r="M36" s="81"/>
    </row>
    <row r="37" spans="1:14" s="21" customFormat="1">
      <c r="A37" s="53"/>
      <c r="B37" s="53"/>
      <c r="C37" s="53"/>
      <c r="D37" s="91"/>
      <c r="E37" s="33" t="s">
        <v>37</v>
      </c>
      <c r="F37" s="22"/>
      <c r="G37" s="22"/>
      <c r="H37" s="28"/>
      <c r="I37" s="29"/>
    </row>
    <row r="38" spans="1:14" s="21" customFormat="1" ht="5.25" customHeight="1">
      <c r="A38" s="53"/>
      <c r="B38" s="53"/>
      <c r="C38" s="53"/>
      <c r="D38" s="91"/>
      <c r="E38" s="33"/>
      <c r="F38" s="22"/>
      <c r="G38" s="22"/>
      <c r="H38" s="28"/>
      <c r="I38" s="29"/>
    </row>
    <row r="39" spans="1:14" s="21" customFormat="1">
      <c r="A39" s="42" t="s">
        <v>73</v>
      </c>
      <c r="C39" s="43"/>
      <c r="D39" s="43"/>
      <c r="E39" s="42"/>
      <c r="F39" s="42"/>
      <c r="G39" s="42"/>
      <c r="H39" s="42"/>
      <c r="I39" s="43"/>
      <c r="J39" s="83"/>
      <c r="K39" s="83"/>
      <c r="L39" s="80"/>
    </row>
    <row r="40" spans="1:14" s="21" customFormat="1">
      <c r="A40" s="42" t="s">
        <v>74</v>
      </c>
      <c r="C40" s="43"/>
      <c r="D40" s="43"/>
      <c r="E40" s="42"/>
      <c r="F40" s="42"/>
      <c r="G40" s="42"/>
      <c r="H40" s="42"/>
      <c r="I40" s="43"/>
      <c r="J40" s="83"/>
      <c r="K40" s="83"/>
      <c r="L40" s="80"/>
    </row>
    <row r="41" spans="1:14" s="21" customFormat="1">
      <c r="A41" s="42" t="s">
        <v>75</v>
      </c>
      <c r="C41" s="43"/>
      <c r="D41" s="43"/>
      <c r="E41" s="42"/>
      <c r="F41" s="42"/>
      <c r="G41" s="42"/>
      <c r="H41" s="42"/>
      <c r="I41" s="43"/>
      <c r="J41" s="83"/>
      <c r="K41" s="83"/>
      <c r="L41" s="80"/>
    </row>
    <row r="42" spans="1:14" s="21" customFormat="1">
      <c r="A42" s="42" t="s">
        <v>76</v>
      </c>
      <c r="C42" s="43"/>
      <c r="D42" s="43"/>
      <c r="E42" s="42"/>
      <c r="F42" s="42"/>
      <c r="G42" s="42"/>
      <c r="H42" s="42"/>
      <c r="I42" s="43"/>
      <c r="J42" s="83"/>
      <c r="K42" s="83"/>
      <c r="L42" s="80"/>
    </row>
    <row r="43" spans="1:14" s="21" customFormat="1" ht="6.75" customHeight="1">
      <c r="A43" s="42"/>
      <c r="B43" s="42"/>
      <c r="C43" s="43"/>
      <c r="D43" s="43"/>
      <c r="E43" s="42"/>
      <c r="F43" s="42"/>
      <c r="G43" s="42"/>
      <c r="H43" s="42"/>
      <c r="I43" s="43"/>
      <c r="J43" s="83"/>
      <c r="K43" s="83"/>
      <c r="L43" s="80"/>
    </row>
    <row r="44" spans="1:14">
      <c r="A44" s="64" t="s">
        <v>78</v>
      </c>
      <c r="B44" s="65"/>
      <c r="C44" s="65"/>
      <c r="D44" s="65"/>
      <c r="E44" s="66"/>
      <c r="F44" s="66"/>
      <c r="G44" s="66"/>
      <c r="H44" s="66"/>
      <c r="I44" s="65"/>
    </row>
    <row r="45" spans="1:14">
      <c r="A45" s="64" t="s">
        <v>65</v>
      </c>
      <c r="B45" s="65"/>
      <c r="C45" s="65"/>
      <c r="D45" s="65"/>
      <c r="E45" s="66"/>
      <c r="F45" s="66"/>
      <c r="G45" s="66"/>
      <c r="H45" s="66"/>
      <c r="I45" s="65"/>
      <c r="N45" s="90"/>
    </row>
    <row r="46" spans="1:14">
      <c r="A46" s="69"/>
      <c r="B46" s="3">
        <f>'2015 '!B48*1.025</f>
        <v>0.23368526562499994</v>
      </c>
      <c r="C46" s="70" t="s">
        <v>66</v>
      </c>
      <c r="E46" s="67"/>
      <c r="F46" s="69"/>
      <c r="G46" s="69"/>
      <c r="H46" s="69"/>
      <c r="I46" s="67"/>
      <c r="N46" s="90"/>
    </row>
    <row r="47" spans="1:14">
      <c r="A47" s="69"/>
      <c r="B47" s="3">
        <f>'2015 '!B49*1.025</f>
        <v>0.3241440781249999</v>
      </c>
      <c r="C47" s="70" t="s">
        <v>67</v>
      </c>
      <c r="E47" s="67"/>
      <c r="F47" s="69"/>
      <c r="G47" s="69"/>
      <c r="H47" s="69"/>
      <c r="I47" s="67"/>
      <c r="N47" s="90"/>
    </row>
    <row r="48" spans="1:14">
      <c r="A48" s="69"/>
      <c r="B48" s="92">
        <f>'2015 '!B50*1.025</f>
        <v>0.38014239062499988</v>
      </c>
      <c r="C48" s="70" t="s">
        <v>68</v>
      </c>
      <c r="E48" s="67"/>
      <c r="F48" s="69"/>
      <c r="G48" s="69"/>
      <c r="H48" s="69"/>
      <c r="I48" s="67"/>
      <c r="N48" s="90"/>
    </row>
    <row r="49" spans="1:14">
      <c r="A49" s="69"/>
      <c r="B49" s="3">
        <f>'2015 '!B51*1.025</f>
        <v>0.44690960937499991</v>
      </c>
      <c r="C49" s="70" t="s">
        <v>69</v>
      </c>
      <c r="E49" s="67"/>
      <c r="F49" s="69"/>
      <c r="G49" s="69"/>
      <c r="H49" s="69"/>
      <c r="I49" s="67"/>
      <c r="N49" s="90"/>
    </row>
    <row r="50" spans="1:14" ht="6.75" customHeight="1"/>
    <row r="51" spans="1:14">
      <c r="A51" s="1" t="s">
        <v>71</v>
      </c>
    </row>
    <row r="52" spans="1:14">
      <c r="A52" s="1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2"/>
  <sheetViews>
    <sheetView topLeftCell="A22" workbookViewId="0">
      <selection activeCell="A6" sqref="A6:I10"/>
    </sheetView>
  </sheetViews>
  <sheetFormatPr defaultColWidth="9.109375" defaultRowHeight="13.8"/>
  <cols>
    <col min="1" max="1" width="4.88671875" style="3" customWidth="1"/>
    <col min="2" max="2" width="6.44140625" style="3" customWidth="1"/>
    <col min="3" max="3" width="6.44140625" style="4" customWidth="1"/>
    <col min="4" max="4" width="8" style="4" customWidth="1"/>
    <col min="5" max="5" width="66.6640625" style="3" customWidth="1"/>
    <col min="6" max="6" width="5.5546875" style="3" hidden="1" customWidth="1"/>
    <col min="7" max="7" width="5.33203125" style="4" hidden="1" customWidth="1"/>
    <col min="8" max="8" width="2.6640625" style="3" customWidth="1"/>
    <col min="9" max="9" width="6.44140625" style="3" bestFit="1" customWidth="1"/>
    <col min="10" max="10" width="15.6640625" style="21" bestFit="1" customWidth="1"/>
    <col min="11" max="11" width="8.109375" style="21" customWidth="1"/>
    <col min="12" max="12" width="9.6640625" style="21" customWidth="1"/>
    <col min="13" max="14" width="10.5546875" style="21" bestFit="1" customWidth="1"/>
    <col min="15" max="24" width="9.109375" style="21"/>
    <col min="25" max="16384" width="9.109375" style="3"/>
  </cols>
  <sheetData>
    <row r="1" spans="1:15">
      <c r="A1" s="1" t="s">
        <v>0</v>
      </c>
      <c r="B1" s="1"/>
      <c r="C1" s="2"/>
      <c r="D1" s="2"/>
      <c r="E1" s="1"/>
      <c r="I1" s="4"/>
      <c r="J1" s="28"/>
      <c r="K1" s="28"/>
    </row>
    <row r="2" spans="1:15">
      <c r="A2" s="1" t="s">
        <v>80</v>
      </c>
      <c r="B2" s="1"/>
      <c r="C2" s="2"/>
      <c r="D2" s="2"/>
      <c r="E2" s="1"/>
      <c r="F2" s="1"/>
      <c r="G2" s="2"/>
      <c r="H2" s="1"/>
      <c r="I2" s="9"/>
      <c r="J2" s="76"/>
      <c r="K2" s="76"/>
      <c r="L2" s="77"/>
    </row>
    <row r="3" spans="1:15" ht="15" customHeight="1">
      <c r="A3" s="1"/>
      <c r="B3" s="1"/>
      <c r="C3" s="2"/>
      <c r="I3" s="12"/>
      <c r="J3" s="28"/>
      <c r="K3" s="28"/>
    </row>
    <row r="4" spans="1:15">
      <c r="A4" s="13"/>
      <c r="B4" s="13"/>
      <c r="C4" s="14" t="s">
        <v>4</v>
      </c>
      <c r="D4" s="15" t="s">
        <v>5</v>
      </c>
      <c r="E4" s="13"/>
      <c r="F4" s="13" t="s">
        <v>6</v>
      </c>
      <c r="G4" s="14"/>
      <c r="H4" s="15"/>
      <c r="I4" s="15" t="s">
        <v>7</v>
      </c>
      <c r="K4" s="15"/>
      <c r="L4" s="78"/>
    </row>
    <row r="5" spans="1:15" ht="14.4" thickBot="1">
      <c r="A5" s="18" t="s">
        <v>9</v>
      </c>
      <c r="B5" s="18" t="s">
        <v>10</v>
      </c>
      <c r="C5" s="18" t="s">
        <v>11</v>
      </c>
      <c r="D5" s="18" t="s">
        <v>12</v>
      </c>
      <c r="E5" s="18" t="s">
        <v>13</v>
      </c>
      <c r="F5" s="18" t="s">
        <v>11</v>
      </c>
      <c r="G5" s="18" t="s">
        <v>14</v>
      </c>
      <c r="H5" s="18" t="s">
        <v>15</v>
      </c>
      <c r="I5" s="18">
        <v>1</v>
      </c>
      <c r="J5" s="76"/>
      <c r="K5" s="15"/>
      <c r="L5" s="79"/>
      <c r="M5" s="79"/>
      <c r="N5" s="79"/>
      <c r="O5" s="79"/>
    </row>
    <row r="6" spans="1:15" ht="19.5" customHeight="1">
      <c r="A6" s="4" t="s">
        <v>19</v>
      </c>
      <c r="B6" s="4">
        <v>2</v>
      </c>
      <c r="C6" s="4">
        <v>1</v>
      </c>
      <c r="D6" s="4" t="s">
        <v>20</v>
      </c>
      <c r="E6" s="21" t="s">
        <v>21</v>
      </c>
      <c r="F6" s="22">
        <v>8</v>
      </c>
      <c r="G6" s="22">
        <v>395</v>
      </c>
      <c r="H6" s="4" t="s">
        <v>22</v>
      </c>
      <c r="I6" s="29">
        <f>'2016'!I6*1.025</f>
        <v>38.186541562499997</v>
      </c>
    </row>
    <row r="7" spans="1:15" ht="19.5" customHeight="1">
      <c r="A7" s="4" t="s">
        <v>19</v>
      </c>
      <c r="B7" s="4">
        <v>2</v>
      </c>
      <c r="C7" s="24">
        <v>1</v>
      </c>
      <c r="D7" s="24" t="s">
        <v>24</v>
      </c>
      <c r="E7" s="25" t="s">
        <v>25</v>
      </c>
      <c r="F7" s="26"/>
      <c r="G7" s="22">
        <v>395</v>
      </c>
      <c r="H7" s="4" t="s">
        <v>22</v>
      </c>
      <c r="I7" s="29">
        <f>'2016'!I7*1.025</f>
        <v>38.186541562499997</v>
      </c>
      <c r="L7" s="40"/>
    </row>
    <row r="8" spans="1:15" s="21" customFormat="1" ht="19.5" customHeight="1">
      <c r="A8" s="4" t="s">
        <v>19</v>
      </c>
      <c r="B8" s="4">
        <v>2</v>
      </c>
      <c r="C8" s="4">
        <v>7</v>
      </c>
      <c r="D8" s="4" t="s">
        <v>26</v>
      </c>
      <c r="E8" s="21" t="s">
        <v>27</v>
      </c>
      <c r="F8" s="22">
        <v>8</v>
      </c>
      <c r="G8" s="22">
        <v>395</v>
      </c>
      <c r="H8" s="28" t="s">
        <v>22</v>
      </c>
      <c r="I8" s="29">
        <f>'2016'!I8*1.025</f>
        <v>41.15875968749998</v>
      </c>
      <c r="L8" s="80"/>
    </row>
    <row r="9" spans="1:15" s="21" customFormat="1" ht="19.5" customHeight="1">
      <c r="A9" s="4" t="s">
        <v>19</v>
      </c>
      <c r="B9" s="4">
        <v>2</v>
      </c>
      <c r="C9" s="4">
        <v>4</v>
      </c>
      <c r="D9" s="4" t="s">
        <v>28</v>
      </c>
      <c r="E9" s="21" t="s">
        <v>29</v>
      </c>
      <c r="F9" s="21">
        <v>8</v>
      </c>
      <c r="G9" s="22">
        <v>395</v>
      </c>
      <c r="H9" s="21" t="s">
        <v>22</v>
      </c>
      <c r="I9" s="29">
        <f>I6-2.33</f>
        <v>35.856541562499999</v>
      </c>
    </row>
    <row r="10" spans="1:15" s="21" customFormat="1" ht="19.5" customHeight="1">
      <c r="A10" s="4" t="s">
        <v>19</v>
      </c>
      <c r="B10" s="4">
        <v>2</v>
      </c>
      <c r="C10" s="4">
        <v>4</v>
      </c>
      <c r="D10" s="4" t="s">
        <v>30</v>
      </c>
      <c r="E10" s="21" t="s">
        <v>31</v>
      </c>
      <c r="F10" s="21">
        <v>8</v>
      </c>
      <c r="G10" s="22">
        <v>395</v>
      </c>
      <c r="H10" s="21" t="s">
        <v>22</v>
      </c>
      <c r="I10" s="29">
        <f>I7-2.33</f>
        <v>35.856541562499999</v>
      </c>
      <c r="L10" s="81"/>
      <c r="M10" s="81"/>
      <c r="N10" s="81"/>
      <c r="O10" s="81"/>
    </row>
    <row r="11" spans="1:15" s="21" customFormat="1">
      <c r="A11" s="32"/>
      <c r="B11" s="33"/>
      <c r="C11" s="34"/>
      <c r="D11" s="34"/>
      <c r="E11" s="33" t="s">
        <v>37</v>
      </c>
      <c r="F11" s="35"/>
      <c r="G11" s="35"/>
      <c r="H11" s="37"/>
      <c r="I11" s="38"/>
      <c r="J11" s="40"/>
      <c r="K11" s="82"/>
      <c r="L11" s="82"/>
    </row>
    <row r="12" spans="1:15" s="21" customFormat="1" ht="8.25" customHeight="1">
      <c r="A12" s="32"/>
      <c r="B12" s="33"/>
      <c r="C12" s="34"/>
      <c r="D12" s="34"/>
      <c r="E12" s="33"/>
      <c r="F12" s="35"/>
      <c r="G12" s="35"/>
      <c r="H12" s="37"/>
      <c r="I12" s="38"/>
      <c r="J12" s="40"/>
      <c r="K12" s="82"/>
      <c r="L12" s="82"/>
    </row>
    <row r="13" spans="1:15" s="21" customFormat="1">
      <c r="A13" s="42" t="s">
        <v>38</v>
      </c>
      <c r="C13" s="43"/>
      <c r="D13" s="43"/>
      <c r="E13" s="42"/>
      <c r="F13" s="42"/>
      <c r="G13" s="43"/>
      <c r="H13" s="42"/>
      <c r="I13" s="43"/>
      <c r="J13" s="83"/>
      <c r="K13" s="83"/>
      <c r="L13" s="80"/>
    </row>
    <row r="14" spans="1:15" s="21" customFormat="1">
      <c r="A14" s="42" t="s">
        <v>39</v>
      </c>
      <c r="C14" s="43"/>
      <c r="D14" s="43"/>
      <c r="E14" s="42"/>
      <c r="F14" s="42"/>
      <c r="G14" s="43"/>
      <c r="H14" s="42"/>
      <c r="I14" s="43"/>
      <c r="J14" s="83"/>
      <c r="K14" s="83"/>
      <c r="L14" s="80"/>
    </row>
    <row r="15" spans="1:15" s="21" customFormat="1">
      <c r="A15" s="42" t="s">
        <v>40</v>
      </c>
      <c r="C15" s="43"/>
      <c r="D15" s="43"/>
      <c r="E15" s="42"/>
      <c r="F15" s="42"/>
      <c r="G15" s="43"/>
      <c r="H15" s="42"/>
      <c r="I15" s="43"/>
      <c r="J15" s="83"/>
      <c r="K15" s="83"/>
      <c r="L15" s="80"/>
    </row>
    <row r="16" spans="1:15" s="21" customFormat="1">
      <c r="A16" s="42"/>
      <c r="B16" s="42"/>
      <c r="C16" s="43"/>
      <c r="D16" s="43"/>
      <c r="E16" s="42"/>
      <c r="F16" s="42"/>
      <c r="G16" s="43"/>
      <c r="H16" s="42"/>
      <c r="I16" s="43"/>
      <c r="J16" s="83"/>
      <c r="K16" s="83"/>
      <c r="L16" s="80"/>
    </row>
    <row r="17" spans="1:24" s="21" customFormat="1">
      <c r="A17" s="13"/>
      <c r="B17" s="13"/>
      <c r="C17" s="14" t="s">
        <v>4</v>
      </c>
      <c r="D17" s="15" t="s">
        <v>5</v>
      </c>
      <c r="E17" s="13"/>
      <c r="F17" s="13" t="s">
        <v>6</v>
      </c>
      <c r="G17" s="14"/>
      <c r="H17" s="13"/>
      <c r="I17" s="45" t="s">
        <v>7</v>
      </c>
      <c r="J17" s="84"/>
      <c r="K17" s="84"/>
      <c r="L17" s="84"/>
    </row>
    <row r="18" spans="1:24" s="21" customFormat="1" ht="14.4" thickBot="1">
      <c r="A18" s="18" t="s">
        <v>9</v>
      </c>
      <c r="B18" s="18" t="s">
        <v>10</v>
      </c>
      <c r="C18" s="18" t="s">
        <v>11</v>
      </c>
      <c r="D18" s="18" t="s">
        <v>12</v>
      </c>
      <c r="E18" s="18" t="s">
        <v>13</v>
      </c>
      <c r="F18" s="18" t="s">
        <v>11</v>
      </c>
      <c r="G18" s="18" t="s">
        <v>14</v>
      </c>
      <c r="H18" s="18" t="s">
        <v>15</v>
      </c>
      <c r="I18" s="47">
        <v>1</v>
      </c>
      <c r="J18" s="85"/>
      <c r="K18" s="85"/>
      <c r="L18" s="85"/>
    </row>
    <row r="19" spans="1:24" s="21" customFormat="1" ht="23.25" customHeight="1">
      <c r="A19" s="4" t="s">
        <v>19</v>
      </c>
      <c r="B19" s="4">
        <v>2</v>
      </c>
      <c r="C19" s="4">
        <v>2</v>
      </c>
      <c r="D19" s="4" t="s">
        <v>41</v>
      </c>
      <c r="E19" s="25" t="s">
        <v>42</v>
      </c>
      <c r="F19" s="22">
        <v>9</v>
      </c>
      <c r="G19" s="22">
        <v>418</v>
      </c>
      <c r="H19" s="28" t="s">
        <v>22</v>
      </c>
      <c r="I19" s="29">
        <f>'2016'!I19*1.025</f>
        <v>42.192574687499985</v>
      </c>
    </row>
    <row r="20" spans="1:24" s="49" customFormat="1" ht="23.25" customHeight="1">
      <c r="A20" s="4" t="s">
        <v>19</v>
      </c>
      <c r="B20" s="4">
        <v>2</v>
      </c>
      <c r="C20" s="24">
        <v>2</v>
      </c>
      <c r="D20" s="24" t="s">
        <v>43</v>
      </c>
      <c r="E20" s="25" t="s">
        <v>44</v>
      </c>
      <c r="G20" s="22">
        <v>418</v>
      </c>
      <c r="H20" s="29" t="s">
        <v>22</v>
      </c>
      <c r="I20" s="29">
        <f>'2016'!I20*1.025</f>
        <v>42.192574687499985</v>
      </c>
      <c r="J20" s="21"/>
      <c r="K20" s="21"/>
      <c r="L20" s="21"/>
      <c r="M20" s="21"/>
      <c r="N20" s="21"/>
      <c r="O20" s="21"/>
      <c r="P20" s="21"/>
      <c r="Q20" s="74"/>
      <c r="R20" s="74"/>
      <c r="S20" s="74"/>
      <c r="T20" s="74"/>
      <c r="U20" s="74"/>
      <c r="V20" s="74"/>
      <c r="W20" s="74"/>
      <c r="X20" s="74"/>
    </row>
    <row r="21" spans="1:24" s="21" customFormat="1" ht="23.25" customHeight="1">
      <c r="A21" s="4" t="s">
        <v>19</v>
      </c>
      <c r="B21" s="4">
        <v>2</v>
      </c>
      <c r="C21" s="4">
        <v>2</v>
      </c>
      <c r="D21" s="4" t="s">
        <v>45</v>
      </c>
      <c r="E21" s="25" t="s">
        <v>46</v>
      </c>
      <c r="F21" s="22"/>
      <c r="G21" s="22">
        <v>418</v>
      </c>
      <c r="H21" s="29" t="s">
        <v>22</v>
      </c>
      <c r="I21" s="29">
        <f>'2016'!I21*1.025</f>
        <v>42.192574687499985</v>
      </c>
    </row>
    <row r="22" spans="1:24" s="21" customFormat="1" ht="23.25" customHeight="1">
      <c r="A22" s="4" t="s">
        <v>19</v>
      </c>
      <c r="B22" s="4">
        <v>2</v>
      </c>
      <c r="C22" s="4">
        <v>5</v>
      </c>
      <c r="D22" s="4" t="s">
        <v>47</v>
      </c>
      <c r="E22" s="21" t="s">
        <v>48</v>
      </c>
      <c r="F22" s="22">
        <v>9</v>
      </c>
      <c r="G22" s="22">
        <v>418</v>
      </c>
      <c r="H22" s="28" t="s">
        <v>22</v>
      </c>
      <c r="I22" s="29">
        <f>I19-2.33</f>
        <v>39.862574687499986</v>
      </c>
    </row>
    <row r="23" spans="1:24" s="21" customFormat="1" ht="23.25" customHeight="1">
      <c r="A23" s="4" t="s">
        <v>19</v>
      </c>
      <c r="B23" s="4">
        <v>2</v>
      </c>
      <c r="C23" s="4">
        <v>5</v>
      </c>
      <c r="D23" s="4" t="s">
        <v>49</v>
      </c>
      <c r="E23" s="21" t="s">
        <v>50</v>
      </c>
      <c r="F23" s="22"/>
      <c r="G23" s="22">
        <v>418</v>
      </c>
      <c r="H23" s="28" t="s">
        <v>22</v>
      </c>
      <c r="I23" s="29">
        <f>I19-2.33</f>
        <v>39.862574687499986</v>
      </c>
    </row>
    <row r="24" spans="1:24" s="21" customFormat="1" ht="18" customHeight="1">
      <c r="A24" s="53"/>
      <c r="B24" s="53"/>
      <c r="C24" s="53"/>
      <c r="D24" s="91"/>
      <c r="E24" s="33" t="s">
        <v>37</v>
      </c>
      <c r="F24" s="22"/>
      <c r="G24" s="22"/>
      <c r="H24" s="28"/>
      <c r="I24" s="29"/>
    </row>
    <row r="25" spans="1:24" s="21" customFormat="1" ht="7.5" customHeight="1">
      <c r="A25" s="53"/>
      <c r="B25" s="53"/>
      <c r="C25" s="53"/>
      <c r="D25" s="91"/>
      <c r="E25" s="33"/>
      <c r="F25" s="22"/>
      <c r="G25" s="22"/>
      <c r="H25" s="28"/>
      <c r="I25" s="29"/>
    </row>
    <row r="26" spans="1:24" s="21" customFormat="1">
      <c r="A26" s="42" t="s">
        <v>77</v>
      </c>
      <c r="C26" s="43"/>
      <c r="D26" s="43"/>
      <c r="E26" s="42"/>
      <c r="F26" s="42"/>
      <c r="G26" s="43"/>
      <c r="H26" s="42"/>
      <c r="I26" s="43"/>
      <c r="J26" s="83"/>
      <c r="K26" s="83"/>
      <c r="L26" s="80"/>
    </row>
    <row r="27" spans="1:24" s="21" customFormat="1">
      <c r="A27" s="42" t="s">
        <v>74</v>
      </c>
      <c r="C27" s="43"/>
      <c r="D27" s="43"/>
      <c r="E27" s="42"/>
      <c r="F27" s="42"/>
      <c r="G27" s="43"/>
      <c r="H27" s="42"/>
      <c r="I27" s="43"/>
      <c r="J27" s="83"/>
      <c r="K27" s="83"/>
      <c r="L27" s="80"/>
    </row>
    <row r="28" spans="1:24" s="21" customFormat="1">
      <c r="A28" s="42" t="s">
        <v>75</v>
      </c>
      <c r="C28" s="43"/>
      <c r="D28" s="43"/>
      <c r="E28" s="42"/>
      <c r="F28" s="42"/>
      <c r="G28" s="43"/>
      <c r="H28" s="42"/>
      <c r="I28" s="43"/>
      <c r="J28" s="83"/>
      <c r="K28" s="83"/>
      <c r="L28" s="80"/>
    </row>
    <row r="29" spans="1:24" s="21" customFormat="1">
      <c r="A29" s="42" t="s">
        <v>76</v>
      </c>
      <c r="B29" s="42"/>
      <c r="C29" s="43"/>
      <c r="D29" s="43"/>
      <c r="E29" s="42"/>
      <c r="F29" s="42"/>
      <c r="G29" s="43"/>
      <c r="H29" s="42"/>
      <c r="I29" s="43"/>
      <c r="J29" s="83"/>
      <c r="K29" s="83"/>
      <c r="L29" s="80"/>
    </row>
    <row r="30" spans="1:24" s="21" customFormat="1" ht="6" customHeight="1">
      <c r="A30" s="42"/>
      <c r="B30" s="42"/>
      <c r="C30" s="43"/>
      <c r="D30" s="43"/>
      <c r="E30" s="42"/>
      <c r="F30" s="42"/>
      <c r="G30" s="43"/>
      <c r="H30" s="42"/>
      <c r="I30" s="43"/>
      <c r="J30" s="83"/>
      <c r="K30" s="83"/>
      <c r="L30" s="80"/>
    </row>
    <row r="31" spans="1:24" s="21" customFormat="1">
      <c r="A31" s="13"/>
      <c r="B31" s="13"/>
      <c r="C31" s="14" t="s">
        <v>4</v>
      </c>
      <c r="D31" s="15" t="s">
        <v>5</v>
      </c>
      <c r="E31" s="13"/>
      <c r="F31" s="13" t="s">
        <v>6</v>
      </c>
      <c r="G31" s="14"/>
      <c r="H31" s="13"/>
      <c r="I31" s="45" t="s">
        <v>7</v>
      </c>
      <c r="J31" s="84"/>
      <c r="K31" s="84"/>
      <c r="L31" s="86"/>
    </row>
    <row r="32" spans="1:24" s="21" customFormat="1" ht="14.4" thickBot="1">
      <c r="A32" s="18" t="s">
        <v>9</v>
      </c>
      <c r="B32" s="18" t="s">
        <v>10</v>
      </c>
      <c r="C32" s="18" t="s">
        <v>11</v>
      </c>
      <c r="D32" s="18" t="s">
        <v>12</v>
      </c>
      <c r="E32" s="18" t="s">
        <v>13</v>
      </c>
      <c r="F32" s="18" t="s">
        <v>11</v>
      </c>
      <c r="G32" s="18" t="s">
        <v>14</v>
      </c>
      <c r="H32" s="18" t="s">
        <v>15</v>
      </c>
      <c r="I32" s="47">
        <v>1</v>
      </c>
      <c r="J32" s="85"/>
      <c r="K32" s="85"/>
      <c r="L32" s="87"/>
      <c r="M32" s="81"/>
    </row>
    <row r="33" spans="1:14" s="21" customFormat="1" ht="21" customHeight="1">
      <c r="A33" s="53" t="s">
        <v>19</v>
      </c>
      <c r="B33" s="53">
        <v>2</v>
      </c>
      <c r="C33" s="53">
        <v>7</v>
      </c>
      <c r="D33" s="4" t="s">
        <v>54</v>
      </c>
      <c r="E33" s="21" t="s">
        <v>55</v>
      </c>
      <c r="F33" s="22">
        <v>9</v>
      </c>
      <c r="G33" s="22">
        <v>418</v>
      </c>
      <c r="H33" s="28" t="s">
        <v>22</v>
      </c>
      <c r="I33" s="29">
        <f>'2016'!I33*1.025</f>
        <v>41.15875968749998</v>
      </c>
      <c r="K33" s="28"/>
    </row>
    <row r="34" spans="1:14" s="21" customFormat="1" ht="21" customHeight="1">
      <c r="A34" s="53" t="s">
        <v>19</v>
      </c>
      <c r="B34" s="53">
        <v>2</v>
      </c>
      <c r="C34" s="24">
        <v>7</v>
      </c>
      <c r="D34" s="24" t="s">
        <v>56</v>
      </c>
      <c r="E34" s="25" t="s">
        <v>57</v>
      </c>
      <c r="F34" s="60"/>
      <c r="G34" s="22">
        <v>418</v>
      </c>
      <c r="H34" s="28" t="s">
        <v>22</v>
      </c>
      <c r="I34" s="29">
        <f>'2016'!I34*1.025</f>
        <v>41.15875968749998</v>
      </c>
      <c r="J34" s="40"/>
      <c r="K34" s="40"/>
      <c r="L34" s="88"/>
    </row>
    <row r="35" spans="1:14" s="21" customFormat="1" ht="21" customHeight="1">
      <c r="A35" s="53" t="s">
        <v>19</v>
      </c>
      <c r="B35" s="53">
        <v>2</v>
      </c>
      <c r="C35" s="53">
        <v>8</v>
      </c>
      <c r="D35" s="4" t="s">
        <v>58</v>
      </c>
      <c r="E35" s="21" t="s">
        <v>59</v>
      </c>
      <c r="F35" s="22">
        <v>9</v>
      </c>
      <c r="G35" s="22">
        <v>418</v>
      </c>
      <c r="H35" s="28" t="s">
        <v>22</v>
      </c>
      <c r="I35" s="29">
        <f>I33-2.33</f>
        <v>38.828759687499982</v>
      </c>
      <c r="K35" s="28"/>
      <c r="L35" s="89"/>
    </row>
    <row r="36" spans="1:14" s="21" customFormat="1" ht="21" customHeight="1">
      <c r="A36" s="53" t="s">
        <v>19</v>
      </c>
      <c r="B36" s="53">
        <v>2</v>
      </c>
      <c r="C36" s="53">
        <v>8</v>
      </c>
      <c r="D36" s="4" t="s">
        <v>60</v>
      </c>
      <c r="E36" s="21" t="s">
        <v>61</v>
      </c>
      <c r="F36" s="22"/>
      <c r="G36" s="22">
        <v>418</v>
      </c>
      <c r="H36" s="28" t="s">
        <v>22</v>
      </c>
      <c r="I36" s="29">
        <f>I33-2.33</f>
        <v>38.828759687499982</v>
      </c>
      <c r="K36" s="28"/>
      <c r="L36" s="89"/>
      <c r="M36" s="81"/>
    </row>
    <row r="37" spans="1:14" s="21" customFormat="1">
      <c r="A37" s="53"/>
      <c r="B37" s="53"/>
      <c r="C37" s="53"/>
      <c r="D37" s="91"/>
      <c r="E37" s="33" t="s">
        <v>37</v>
      </c>
      <c r="F37" s="22"/>
      <c r="G37" s="22"/>
      <c r="H37" s="28"/>
      <c r="I37" s="29"/>
    </row>
    <row r="38" spans="1:14" s="21" customFormat="1" ht="5.25" customHeight="1">
      <c r="A38" s="53"/>
      <c r="B38" s="53"/>
      <c r="C38" s="53"/>
      <c r="D38" s="91"/>
      <c r="E38" s="33"/>
      <c r="F38" s="22"/>
      <c r="G38" s="22"/>
      <c r="H38" s="28"/>
      <c r="I38" s="29"/>
    </row>
    <row r="39" spans="1:14" s="21" customFormat="1">
      <c r="A39" s="42" t="s">
        <v>73</v>
      </c>
      <c r="C39" s="43"/>
      <c r="D39" s="43"/>
      <c r="E39" s="42"/>
      <c r="F39" s="42"/>
      <c r="G39" s="43"/>
      <c r="H39" s="42"/>
      <c r="I39" s="43"/>
      <c r="J39" s="83"/>
      <c r="K39" s="83"/>
      <c r="L39" s="80"/>
    </row>
    <row r="40" spans="1:14" s="21" customFormat="1">
      <c r="A40" s="42" t="s">
        <v>74</v>
      </c>
      <c r="C40" s="43"/>
      <c r="D40" s="43"/>
      <c r="E40" s="42"/>
      <c r="F40" s="42"/>
      <c r="G40" s="43"/>
      <c r="H40" s="42"/>
      <c r="I40" s="43"/>
      <c r="J40" s="83"/>
      <c r="K40" s="83"/>
      <c r="L40" s="80"/>
    </row>
    <row r="41" spans="1:14" s="21" customFormat="1">
      <c r="A41" s="42" t="s">
        <v>75</v>
      </c>
      <c r="C41" s="43"/>
      <c r="D41" s="43"/>
      <c r="E41" s="42"/>
      <c r="F41" s="42"/>
      <c r="G41" s="43"/>
      <c r="H41" s="42"/>
      <c r="I41" s="43"/>
      <c r="J41" s="83"/>
      <c r="K41" s="83"/>
      <c r="L41" s="80"/>
    </row>
    <row r="42" spans="1:14" s="21" customFormat="1">
      <c r="A42" s="42" t="s">
        <v>76</v>
      </c>
      <c r="C42" s="43"/>
      <c r="D42" s="43"/>
      <c r="E42" s="42"/>
      <c r="F42" s="42"/>
      <c r="G42" s="43"/>
      <c r="H42" s="42"/>
      <c r="I42" s="43"/>
      <c r="J42" s="83"/>
      <c r="K42" s="83"/>
      <c r="L42" s="80"/>
    </row>
    <row r="43" spans="1:14" s="21" customFormat="1" ht="6.75" customHeight="1">
      <c r="A43" s="42"/>
      <c r="B43" s="42"/>
      <c r="C43" s="43"/>
      <c r="D43" s="43"/>
      <c r="E43" s="42"/>
      <c r="F43" s="42"/>
      <c r="G43" s="43"/>
      <c r="H43" s="42"/>
      <c r="I43" s="43"/>
      <c r="J43" s="83"/>
      <c r="K43" s="83"/>
      <c r="L43" s="80"/>
    </row>
    <row r="44" spans="1:14">
      <c r="A44" s="64" t="s">
        <v>78</v>
      </c>
      <c r="B44" s="65"/>
      <c r="C44" s="65"/>
      <c r="D44" s="65"/>
      <c r="E44" s="66"/>
      <c r="F44" s="66"/>
      <c r="G44" s="65"/>
      <c r="H44" s="66"/>
      <c r="I44" s="65"/>
    </row>
    <row r="45" spans="1:14">
      <c r="A45" s="64" t="s">
        <v>65</v>
      </c>
      <c r="B45" s="65"/>
      <c r="C45" s="65"/>
      <c r="D45" s="65"/>
      <c r="E45" s="66"/>
      <c r="F45" s="66"/>
      <c r="G45" s="65"/>
      <c r="H45" s="66"/>
      <c r="I45" s="65"/>
      <c r="N45" s="90"/>
    </row>
    <row r="46" spans="1:14">
      <c r="A46" s="69"/>
      <c r="B46" s="92">
        <f>'2016'!B46*1.025</f>
        <v>0.23952739726562491</v>
      </c>
      <c r="C46" s="70" t="s">
        <v>66</v>
      </c>
      <c r="E46" s="67"/>
      <c r="F46" s="69"/>
      <c r="G46" s="67"/>
      <c r="H46" s="69"/>
      <c r="I46" s="67"/>
      <c r="N46" s="90"/>
    </row>
    <row r="47" spans="1:14">
      <c r="A47" s="69"/>
      <c r="B47" s="3">
        <f>'2016'!B47*1.025</f>
        <v>0.33224768007812489</v>
      </c>
      <c r="C47" s="70" t="s">
        <v>67</v>
      </c>
      <c r="E47" s="67"/>
      <c r="F47" s="69"/>
      <c r="G47" s="67"/>
      <c r="H47" s="69"/>
      <c r="I47" s="67"/>
      <c r="N47" s="90"/>
    </row>
    <row r="48" spans="1:14">
      <c r="A48" s="69"/>
      <c r="B48" s="92">
        <f>'2016'!B48*1.025</f>
        <v>0.38964595039062483</v>
      </c>
      <c r="C48" s="70" t="s">
        <v>68</v>
      </c>
      <c r="E48" s="67"/>
      <c r="F48" s="69"/>
      <c r="G48" s="67"/>
      <c r="H48" s="69"/>
      <c r="I48" s="67"/>
      <c r="N48" s="90"/>
    </row>
    <row r="49" spans="1:14">
      <c r="A49" s="69"/>
      <c r="B49" s="3">
        <f>'2016'!B49*1.025</f>
        <v>0.45808234960937488</v>
      </c>
      <c r="C49" s="70" t="s">
        <v>69</v>
      </c>
      <c r="E49" s="67"/>
      <c r="F49" s="69"/>
      <c r="G49" s="67"/>
      <c r="H49" s="69"/>
      <c r="I49" s="67"/>
      <c r="N49" s="90"/>
    </row>
    <row r="50" spans="1:14" ht="6.75" customHeight="1"/>
    <row r="51" spans="1:14">
      <c r="A51" s="1" t="s">
        <v>71</v>
      </c>
    </row>
    <row r="52" spans="1:14">
      <c r="A52" s="1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2"/>
  <sheetViews>
    <sheetView workbookViewId="0">
      <selection activeCell="I36" sqref="I36"/>
    </sheetView>
  </sheetViews>
  <sheetFormatPr defaultColWidth="9.109375" defaultRowHeight="13.8"/>
  <cols>
    <col min="1" max="1" width="4.88671875" style="97" customWidth="1"/>
    <col min="2" max="2" width="6.44140625" style="97" customWidth="1"/>
    <col min="3" max="3" width="6.44140625" style="96" customWidth="1"/>
    <col min="4" max="4" width="8" style="96" customWidth="1"/>
    <col min="5" max="5" width="64.33203125" style="97" customWidth="1"/>
    <col min="6" max="6" width="5.5546875" style="97" hidden="1" customWidth="1"/>
    <col min="7" max="7" width="5.33203125" style="97" hidden="1" customWidth="1"/>
    <col min="8" max="8" width="2.6640625" style="97" customWidth="1"/>
    <col min="9" max="9" width="8.44140625" style="97" customWidth="1"/>
    <col min="10" max="10" width="15.6640625" style="100" bestFit="1" customWidth="1"/>
    <col min="11" max="11" width="8.109375" style="100" customWidth="1"/>
    <col min="12" max="12" width="9.6640625" style="100" customWidth="1"/>
    <col min="13" max="14" width="10.5546875" style="100" bestFit="1" customWidth="1"/>
    <col min="15" max="24" width="9.109375" style="100"/>
    <col min="25" max="16384" width="9.109375" style="97"/>
  </cols>
  <sheetData>
    <row r="1" spans="1:15">
      <c r="A1" s="94" t="s">
        <v>0</v>
      </c>
      <c r="B1" s="94"/>
      <c r="C1" s="95"/>
      <c r="D1" s="95"/>
      <c r="E1" s="94"/>
      <c r="I1" s="96"/>
      <c r="J1" s="99"/>
      <c r="K1" s="99"/>
    </row>
    <row r="2" spans="1:15">
      <c r="A2" s="94" t="s">
        <v>81</v>
      </c>
      <c r="B2" s="94"/>
      <c r="C2" s="95"/>
      <c r="D2" s="95"/>
      <c r="E2" s="94"/>
      <c r="F2" s="94"/>
      <c r="G2" s="94"/>
      <c r="H2" s="94"/>
      <c r="I2" s="158"/>
      <c r="J2" s="102"/>
      <c r="K2" s="102"/>
      <c r="L2" s="103"/>
    </row>
    <row r="3" spans="1:15" ht="15" customHeight="1">
      <c r="A3" s="94"/>
      <c r="B3" s="94"/>
      <c r="C3" s="95"/>
      <c r="I3" s="159"/>
      <c r="J3" s="99"/>
      <c r="K3" s="99"/>
    </row>
    <row r="4" spans="1:15">
      <c r="A4" s="105"/>
      <c r="B4" s="105"/>
      <c r="C4" s="106" t="s">
        <v>4</v>
      </c>
      <c r="D4" s="107" t="s">
        <v>5</v>
      </c>
      <c r="E4" s="105"/>
      <c r="F4" s="105" t="s">
        <v>6</v>
      </c>
      <c r="G4" s="105"/>
      <c r="H4" s="107"/>
      <c r="I4" s="107" t="s">
        <v>7</v>
      </c>
      <c r="K4" s="107"/>
      <c r="L4" s="157"/>
    </row>
    <row r="5" spans="1:15" ht="14.4" thickBot="1">
      <c r="A5" s="110" t="s">
        <v>9</v>
      </c>
      <c r="B5" s="110" t="s">
        <v>10</v>
      </c>
      <c r="C5" s="110" t="s">
        <v>11</v>
      </c>
      <c r="D5" s="110" t="s">
        <v>12</v>
      </c>
      <c r="E5" s="110" t="s">
        <v>13</v>
      </c>
      <c r="F5" s="110" t="s">
        <v>11</v>
      </c>
      <c r="G5" s="110" t="s">
        <v>14</v>
      </c>
      <c r="H5" s="110" t="s">
        <v>15</v>
      </c>
      <c r="I5" s="110">
        <v>1</v>
      </c>
      <c r="J5" s="102"/>
      <c r="K5" s="107"/>
      <c r="L5" s="109"/>
      <c r="M5" s="109"/>
      <c r="N5" s="109"/>
      <c r="O5" s="109"/>
    </row>
    <row r="6" spans="1:15" ht="24.75" customHeight="1">
      <c r="A6" s="96" t="s">
        <v>19</v>
      </c>
      <c r="B6" s="96">
        <v>2</v>
      </c>
      <c r="C6" s="96">
        <v>1</v>
      </c>
      <c r="D6" s="96" t="s">
        <v>20</v>
      </c>
      <c r="E6" s="160" t="s">
        <v>21</v>
      </c>
      <c r="F6" s="112">
        <v>8</v>
      </c>
      <c r="G6" s="112">
        <v>395</v>
      </c>
      <c r="H6" s="96" t="s">
        <v>22</v>
      </c>
      <c r="I6" s="135">
        <f>'2017'!I6*1.025</f>
        <v>39.141205101562491</v>
      </c>
    </row>
    <row r="7" spans="1:15" ht="24.75" customHeight="1">
      <c r="A7" s="96" t="s">
        <v>19</v>
      </c>
      <c r="B7" s="96">
        <v>2</v>
      </c>
      <c r="C7" s="96">
        <v>1</v>
      </c>
      <c r="D7" s="96" t="s">
        <v>24</v>
      </c>
      <c r="E7" s="114" t="s">
        <v>25</v>
      </c>
      <c r="F7" s="115"/>
      <c r="G7" s="112">
        <v>395</v>
      </c>
      <c r="H7" s="96" t="s">
        <v>22</v>
      </c>
      <c r="I7" s="135">
        <f>'2017'!I7*1.025</f>
        <v>39.141205101562491</v>
      </c>
      <c r="L7" s="116"/>
    </row>
    <row r="8" spans="1:15" s="100" customFormat="1" ht="24.75" customHeight="1">
      <c r="A8" s="96" t="s">
        <v>19</v>
      </c>
      <c r="B8" s="96">
        <v>2</v>
      </c>
      <c r="C8" s="96">
        <v>7</v>
      </c>
      <c r="D8" s="96" t="s">
        <v>26</v>
      </c>
      <c r="E8" s="160" t="s">
        <v>27</v>
      </c>
      <c r="F8" s="112">
        <v>8</v>
      </c>
      <c r="G8" s="112">
        <v>395</v>
      </c>
      <c r="H8" s="99" t="s">
        <v>22</v>
      </c>
      <c r="I8" s="135">
        <f>'2017'!I8*1.025</f>
        <v>42.187728679687474</v>
      </c>
      <c r="L8" s="117"/>
    </row>
    <row r="9" spans="1:15" s="100" customFormat="1" ht="24.75" customHeight="1">
      <c r="A9" s="96" t="s">
        <v>19</v>
      </c>
      <c r="B9" s="96">
        <v>2</v>
      </c>
      <c r="C9" s="96">
        <v>4</v>
      </c>
      <c r="D9" s="96" t="s">
        <v>28</v>
      </c>
      <c r="E9" s="160" t="s">
        <v>29</v>
      </c>
      <c r="F9" s="160">
        <v>8</v>
      </c>
      <c r="G9" s="112">
        <v>395</v>
      </c>
      <c r="H9" s="160" t="s">
        <v>22</v>
      </c>
      <c r="I9" s="135">
        <f>I6-2.33</f>
        <v>36.811205101562493</v>
      </c>
    </row>
    <row r="10" spans="1:15" s="100" customFormat="1" ht="24.75" customHeight="1">
      <c r="A10" s="96" t="s">
        <v>19</v>
      </c>
      <c r="B10" s="96">
        <v>2</v>
      </c>
      <c r="C10" s="96">
        <v>4</v>
      </c>
      <c r="D10" s="96" t="s">
        <v>30</v>
      </c>
      <c r="E10" s="160" t="s">
        <v>31</v>
      </c>
      <c r="F10" s="160">
        <v>8</v>
      </c>
      <c r="G10" s="112">
        <v>395</v>
      </c>
      <c r="H10" s="160" t="s">
        <v>22</v>
      </c>
      <c r="I10" s="135">
        <f>I7-2.33</f>
        <v>36.811205101562493</v>
      </c>
      <c r="L10" s="118"/>
      <c r="M10" s="118"/>
      <c r="N10" s="118"/>
      <c r="O10" s="118"/>
    </row>
    <row r="11" spans="1:15" s="100" customFormat="1">
      <c r="A11" s="119"/>
      <c r="B11" s="120"/>
      <c r="C11" s="121"/>
      <c r="D11" s="121"/>
      <c r="E11" s="120" t="s">
        <v>37</v>
      </c>
      <c r="F11" s="122"/>
      <c r="G11" s="123"/>
      <c r="H11" s="124"/>
      <c r="I11" s="161"/>
      <c r="J11" s="116"/>
      <c r="K11" s="126"/>
      <c r="L11" s="126"/>
    </row>
    <row r="12" spans="1:15" s="100" customFormat="1" ht="8.25" customHeight="1">
      <c r="A12" s="119"/>
      <c r="B12" s="120"/>
      <c r="C12" s="121"/>
      <c r="D12" s="121"/>
      <c r="E12" s="120"/>
      <c r="F12" s="122"/>
      <c r="G12" s="123"/>
      <c r="H12" s="124"/>
      <c r="I12" s="161"/>
      <c r="J12" s="116"/>
      <c r="K12" s="126"/>
      <c r="L12" s="126"/>
    </row>
    <row r="13" spans="1:15" s="100" customFormat="1">
      <c r="A13" s="127" t="s">
        <v>38</v>
      </c>
      <c r="C13" s="128"/>
      <c r="D13" s="128"/>
      <c r="E13" s="127"/>
      <c r="F13" s="127"/>
      <c r="G13" s="127"/>
      <c r="H13" s="127"/>
      <c r="I13" s="128"/>
      <c r="J13" s="130"/>
      <c r="K13" s="130"/>
      <c r="L13" s="117"/>
    </row>
    <row r="14" spans="1:15" s="100" customFormat="1">
      <c r="A14" s="127" t="s">
        <v>39</v>
      </c>
      <c r="C14" s="128"/>
      <c r="D14" s="128"/>
      <c r="E14" s="127"/>
      <c r="F14" s="127"/>
      <c r="G14" s="127"/>
      <c r="H14" s="127"/>
      <c r="I14" s="128"/>
      <c r="J14" s="130"/>
      <c r="K14" s="130"/>
      <c r="L14" s="117"/>
    </row>
    <row r="15" spans="1:15" s="100" customFormat="1">
      <c r="A15" s="127" t="s">
        <v>40</v>
      </c>
      <c r="C15" s="128"/>
      <c r="D15" s="128"/>
      <c r="E15" s="127"/>
      <c r="F15" s="127"/>
      <c r="G15" s="127"/>
      <c r="H15" s="127"/>
      <c r="I15" s="128"/>
      <c r="J15" s="130"/>
      <c r="K15" s="130"/>
      <c r="L15" s="117"/>
    </row>
    <row r="16" spans="1:15" s="100" customFormat="1">
      <c r="A16" s="127"/>
      <c r="B16" s="127"/>
      <c r="C16" s="128"/>
      <c r="D16" s="128"/>
      <c r="E16" s="127"/>
      <c r="F16" s="127"/>
      <c r="G16" s="127"/>
      <c r="H16" s="127"/>
      <c r="I16" s="128"/>
      <c r="J16" s="130"/>
      <c r="K16" s="130"/>
      <c r="L16" s="117"/>
    </row>
    <row r="17" spans="1:24" s="100" customFormat="1">
      <c r="A17" s="105"/>
      <c r="B17" s="105"/>
      <c r="C17" s="106" t="s">
        <v>4</v>
      </c>
      <c r="D17" s="107" t="s">
        <v>5</v>
      </c>
      <c r="E17" s="105"/>
      <c r="F17" s="105" t="s">
        <v>6</v>
      </c>
      <c r="G17" s="105"/>
      <c r="H17" s="105"/>
      <c r="I17" s="162" t="s">
        <v>7</v>
      </c>
      <c r="J17" s="132"/>
      <c r="K17" s="132"/>
      <c r="L17" s="132"/>
    </row>
    <row r="18" spans="1:24" s="100" customFormat="1" ht="14.4" thickBot="1">
      <c r="A18" s="110" t="s">
        <v>9</v>
      </c>
      <c r="B18" s="110" t="s">
        <v>10</v>
      </c>
      <c r="C18" s="110" t="s">
        <v>11</v>
      </c>
      <c r="D18" s="110" t="s">
        <v>12</v>
      </c>
      <c r="E18" s="110" t="s">
        <v>13</v>
      </c>
      <c r="F18" s="110" t="s">
        <v>11</v>
      </c>
      <c r="G18" s="110" t="s">
        <v>14</v>
      </c>
      <c r="H18" s="110" t="s">
        <v>15</v>
      </c>
      <c r="I18" s="163">
        <v>1</v>
      </c>
      <c r="J18" s="133"/>
      <c r="K18" s="133"/>
      <c r="L18" s="133"/>
    </row>
    <row r="19" spans="1:24" s="100" customFormat="1" ht="26.25" customHeight="1">
      <c r="A19" s="96" t="s">
        <v>19</v>
      </c>
      <c r="B19" s="96">
        <v>2</v>
      </c>
      <c r="C19" s="96">
        <v>2</v>
      </c>
      <c r="D19" s="96" t="s">
        <v>41</v>
      </c>
      <c r="E19" s="114" t="s">
        <v>42</v>
      </c>
      <c r="F19" s="112">
        <v>9</v>
      </c>
      <c r="G19" s="112">
        <v>418</v>
      </c>
      <c r="H19" s="99" t="s">
        <v>22</v>
      </c>
      <c r="I19" s="135">
        <f>'2017'!I19*1.025</f>
        <v>43.247389054687481</v>
      </c>
    </row>
    <row r="20" spans="1:24" s="137" customFormat="1" ht="26.25" customHeight="1">
      <c r="A20" s="96" t="s">
        <v>19</v>
      </c>
      <c r="B20" s="96">
        <v>2</v>
      </c>
      <c r="C20" s="96">
        <v>2</v>
      </c>
      <c r="D20" s="96" t="s">
        <v>43</v>
      </c>
      <c r="E20" s="114" t="s">
        <v>44</v>
      </c>
      <c r="G20" s="112">
        <v>418</v>
      </c>
      <c r="H20" s="135" t="s">
        <v>22</v>
      </c>
      <c r="I20" s="135">
        <f>'2017'!I20*1.025</f>
        <v>43.247389054687481</v>
      </c>
      <c r="J20" s="100"/>
      <c r="K20" s="100"/>
      <c r="L20" s="100"/>
      <c r="M20" s="100"/>
      <c r="N20" s="100"/>
      <c r="O20" s="100"/>
      <c r="P20" s="100"/>
      <c r="Q20" s="136"/>
      <c r="R20" s="136"/>
      <c r="S20" s="136"/>
      <c r="T20" s="136"/>
      <c r="U20" s="136"/>
      <c r="V20" s="136"/>
      <c r="W20" s="136"/>
      <c r="X20" s="136"/>
    </row>
    <row r="21" spans="1:24" s="100" customFormat="1" ht="26.25" customHeight="1">
      <c r="A21" s="96" t="s">
        <v>19</v>
      </c>
      <c r="B21" s="96">
        <v>2</v>
      </c>
      <c r="C21" s="96">
        <v>2</v>
      </c>
      <c r="D21" s="96" t="s">
        <v>45</v>
      </c>
      <c r="E21" s="114" t="s">
        <v>46</v>
      </c>
      <c r="F21" s="112"/>
      <c r="G21" s="112">
        <v>418</v>
      </c>
      <c r="H21" s="135" t="s">
        <v>22</v>
      </c>
      <c r="I21" s="135">
        <f>'2017'!I21*1.025</f>
        <v>43.247389054687481</v>
      </c>
    </row>
    <row r="22" spans="1:24" s="100" customFormat="1" ht="26.25" customHeight="1">
      <c r="A22" s="96" t="s">
        <v>19</v>
      </c>
      <c r="B22" s="96">
        <v>2</v>
      </c>
      <c r="C22" s="96">
        <v>5</v>
      </c>
      <c r="D22" s="96" t="s">
        <v>47</v>
      </c>
      <c r="E22" s="100" t="s">
        <v>48</v>
      </c>
      <c r="F22" s="112">
        <v>9</v>
      </c>
      <c r="G22" s="112">
        <v>418</v>
      </c>
      <c r="H22" s="99" t="s">
        <v>22</v>
      </c>
      <c r="I22" s="135">
        <f>I19-2.33</f>
        <v>40.917389054687483</v>
      </c>
    </row>
    <row r="23" spans="1:24" s="100" customFormat="1" ht="26.25" customHeight="1">
      <c r="A23" s="96" t="s">
        <v>19</v>
      </c>
      <c r="B23" s="96">
        <v>2</v>
      </c>
      <c r="C23" s="96">
        <v>5</v>
      </c>
      <c r="D23" s="96" t="s">
        <v>49</v>
      </c>
      <c r="E23" s="100" t="s">
        <v>50</v>
      </c>
      <c r="F23" s="112"/>
      <c r="G23" s="112">
        <v>418</v>
      </c>
      <c r="H23" s="99" t="s">
        <v>22</v>
      </c>
      <c r="I23" s="135">
        <f>I19-2.33</f>
        <v>40.917389054687483</v>
      </c>
    </row>
    <row r="24" spans="1:24" s="100" customFormat="1" ht="18" customHeight="1">
      <c r="A24" s="138"/>
      <c r="B24" s="138"/>
      <c r="C24" s="138"/>
      <c r="D24" s="139"/>
      <c r="E24" s="120" t="s">
        <v>37</v>
      </c>
      <c r="F24" s="112"/>
      <c r="G24" s="112"/>
      <c r="H24" s="99"/>
      <c r="I24" s="135"/>
    </row>
    <row r="25" spans="1:24" s="100" customFormat="1" ht="7.5" customHeight="1">
      <c r="A25" s="138"/>
      <c r="B25" s="138"/>
      <c r="C25" s="138"/>
      <c r="D25" s="139"/>
      <c r="E25" s="120"/>
      <c r="F25" s="112"/>
      <c r="G25" s="112"/>
      <c r="H25" s="99"/>
      <c r="I25" s="135"/>
    </row>
    <row r="26" spans="1:24" s="100" customFormat="1">
      <c r="A26" s="127" t="s">
        <v>77</v>
      </c>
      <c r="C26" s="128"/>
      <c r="D26" s="128"/>
      <c r="E26" s="127"/>
      <c r="F26" s="127"/>
      <c r="G26" s="127"/>
      <c r="H26" s="127"/>
      <c r="I26" s="128"/>
      <c r="J26" s="130"/>
      <c r="K26" s="130"/>
      <c r="L26" s="117"/>
    </row>
    <row r="27" spans="1:24" s="100" customFormat="1">
      <c r="A27" s="127" t="s">
        <v>74</v>
      </c>
      <c r="C27" s="128"/>
      <c r="D27" s="128"/>
      <c r="E27" s="127"/>
      <c r="F27" s="127"/>
      <c r="G27" s="127"/>
      <c r="H27" s="127"/>
      <c r="I27" s="128"/>
      <c r="J27" s="130"/>
      <c r="K27" s="130"/>
      <c r="L27" s="117"/>
    </row>
    <row r="28" spans="1:24" s="100" customFormat="1">
      <c r="A28" s="127" t="s">
        <v>75</v>
      </c>
      <c r="C28" s="128"/>
      <c r="D28" s="128"/>
      <c r="E28" s="127"/>
      <c r="F28" s="127"/>
      <c r="G28" s="127"/>
      <c r="H28" s="127"/>
      <c r="I28" s="128"/>
      <c r="J28" s="130"/>
      <c r="K28" s="130"/>
      <c r="L28" s="117"/>
    </row>
    <row r="29" spans="1:24" s="100" customFormat="1">
      <c r="A29" s="127" t="s">
        <v>76</v>
      </c>
      <c r="B29" s="127"/>
      <c r="C29" s="128"/>
      <c r="D29" s="128"/>
      <c r="E29" s="127"/>
      <c r="F29" s="127"/>
      <c r="G29" s="127"/>
      <c r="H29" s="127"/>
      <c r="I29" s="128"/>
      <c r="J29" s="130"/>
      <c r="K29" s="130"/>
      <c r="L29" s="117"/>
    </row>
    <row r="30" spans="1:24" s="100" customFormat="1" ht="6" customHeight="1">
      <c r="A30" s="127"/>
      <c r="B30" s="127"/>
      <c r="C30" s="128"/>
      <c r="D30" s="128"/>
      <c r="E30" s="127"/>
      <c r="F30" s="127"/>
      <c r="G30" s="127"/>
      <c r="H30" s="127"/>
      <c r="I30" s="128"/>
      <c r="J30" s="130"/>
      <c r="K30" s="130"/>
      <c r="L30" s="117"/>
    </row>
    <row r="31" spans="1:24" s="100" customFormat="1">
      <c r="A31" s="105"/>
      <c r="B31" s="105"/>
      <c r="C31" s="106" t="s">
        <v>4</v>
      </c>
      <c r="D31" s="107" t="s">
        <v>5</v>
      </c>
      <c r="E31" s="105"/>
      <c r="F31" s="105" t="s">
        <v>6</v>
      </c>
      <c r="G31" s="105"/>
      <c r="H31" s="105"/>
      <c r="I31" s="162" t="s">
        <v>7</v>
      </c>
      <c r="J31" s="132"/>
      <c r="K31" s="132"/>
      <c r="L31" s="140"/>
    </row>
    <row r="32" spans="1:24" s="100" customFormat="1" ht="14.4" thickBot="1">
      <c r="A32" s="110" t="s">
        <v>9</v>
      </c>
      <c r="B32" s="110" t="s">
        <v>10</v>
      </c>
      <c r="C32" s="110" t="s">
        <v>11</v>
      </c>
      <c r="D32" s="110" t="s">
        <v>12</v>
      </c>
      <c r="E32" s="110" t="s">
        <v>13</v>
      </c>
      <c r="F32" s="110" t="s">
        <v>11</v>
      </c>
      <c r="G32" s="110" t="s">
        <v>14</v>
      </c>
      <c r="H32" s="110" t="s">
        <v>15</v>
      </c>
      <c r="I32" s="163">
        <v>1</v>
      </c>
      <c r="J32" s="133"/>
      <c r="K32" s="133"/>
      <c r="L32" s="141"/>
      <c r="M32" s="118"/>
    </row>
    <row r="33" spans="1:14" s="100" customFormat="1" ht="24" customHeight="1">
      <c r="A33" s="138" t="s">
        <v>19</v>
      </c>
      <c r="B33" s="138">
        <v>2</v>
      </c>
      <c r="C33" s="138">
        <v>7</v>
      </c>
      <c r="D33" s="96" t="s">
        <v>54</v>
      </c>
      <c r="E33" s="100" t="s">
        <v>55</v>
      </c>
      <c r="F33" s="112">
        <v>9</v>
      </c>
      <c r="G33" s="112">
        <v>418</v>
      </c>
      <c r="H33" s="99" t="s">
        <v>22</v>
      </c>
      <c r="I33" s="135">
        <f>'2017'!I33*1.025</f>
        <v>42.187728679687474</v>
      </c>
      <c r="K33" s="99"/>
    </row>
    <row r="34" spans="1:14" s="100" customFormat="1" ht="24" customHeight="1">
      <c r="A34" s="138" t="s">
        <v>19</v>
      </c>
      <c r="B34" s="138">
        <v>2</v>
      </c>
      <c r="C34" s="96">
        <v>7</v>
      </c>
      <c r="D34" s="96" t="s">
        <v>56</v>
      </c>
      <c r="E34" s="114" t="s">
        <v>57</v>
      </c>
      <c r="F34" s="142"/>
      <c r="G34" s="112">
        <v>418</v>
      </c>
      <c r="H34" s="99" t="s">
        <v>22</v>
      </c>
      <c r="I34" s="135">
        <f>'2017'!I34*1.025</f>
        <v>42.187728679687474</v>
      </c>
      <c r="J34" s="116"/>
      <c r="K34" s="116"/>
      <c r="L34" s="143"/>
    </row>
    <row r="35" spans="1:14" s="100" customFormat="1" ht="24" customHeight="1">
      <c r="A35" s="138" t="s">
        <v>19</v>
      </c>
      <c r="B35" s="138">
        <v>2</v>
      </c>
      <c r="C35" s="138">
        <v>8</v>
      </c>
      <c r="D35" s="96" t="s">
        <v>58</v>
      </c>
      <c r="E35" s="100" t="s">
        <v>59</v>
      </c>
      <c r="F35" s="112">
        <v>9</v>
      </c>
      <c r="G35" s="112">
        <v>418</v>
      </c>
      <c r="H35" s="99" t="s">
        <v>22</v>
      </c>
      <c r="I35" s="135">
        <f>I33-2.33</f>
        <v>39.857728679687476</v>
      </c>
      <c r="K35" s="99"/>
      <c r="L35" s="144"/>
    </row>
    <row r="36" spans="1:14" s="100" customFormat="1" ht="24" customHeight="1">
      <c r="A36" s="138" t="s">
        <v>19</v>
      </c>
      <c r="B36" s="138">
        <v>2</v>
      </c>
      <c r="C36" s="138">
        <v>8</v>
      </c>
      <c r="D36" s="96" t="s">
        <v>60</v>
      </c>
      <c r="E36" s="100" t="s">
        <v>61</v>
      </c>
      <c r="F36" s="112"/>
      <c r="G36" s="112">
        <v>418</v>
      </c>
      <c r="H36" s="99" t="s">
        <v>22</v>
      </c>
      <c r="I36" s="135">
        <f>I33-2.33</f>
        <v>39.857728679687476</v>
      </c>
      <c r="K36" s="99"/>
      <c r="L36" s="144"/>
      <c r="M36" s="118"/>
    </row>
    <row r="37" spans="1:14" s="100" customFormat="1">
      <c r="A37" s="138"/>
      <c r="B37" s="138"/>
      <c r="C37" s="138"/>
      <c r="D37" s="139"/>
      <c r="E37" s="120" t="s">
        <v>37</v>
      </c>
      <c r="F37" s="112"/>
      <c r="G37" s="112"/>
      <c r="H37" s="99"/>
      <c r="I37" s="135"/>
    </row>
    <row r="38" spans="1:14" s="100" customFormat="1" ht="5.25" customHeight="1">
      <c r="A38" s="138"/>
      <c r="B38" s="138"/>
      <c r="C38" s="138"/>
      <c r="D38" s="139"/>
      <c r="E38" s="120"/>
      <c r="F38" s="112"/>
      <c r="G38" s="112"/>
      <c r="H38" s="99"/>
      <c r="I38" s="135"/>
    </row>
    <row r="39" spans="1:14" s="100" customFormat="1">
      <c r="A39" s="127" t="s">
        <v>73</v>
      </c>
      <c r="C39" s="128"/>
      <c r="D39" s="128"/>
      <c r="E39" s="127"/>
      <c r="F39" s="127"/>
      <c r="G39" s="127"/>
      <c r="H39" s="127"/>
      <c r="I39" s="128"/>
      <c r="J39" s="130"/>
      <c r="K39" s="130"/>
      <c r="L39" s="117"/>
    </row>
    <row r="40" spans="1:14" s="100" customFormat="1">
      <c r="A40" s="127" t="s">
        <v>74</v>
      </c>
      <c r="C40" s="128"/>
      <c r="D40" s="128"/>
      <c r="E40" s="127"/>
      <c r="F40" s="127"/>
      <c r="G40" s="127"/>
      <c r="H40" s="127"/>
      <c r="I40" s="128"/>
      <c r="J40" s="130"/>
      <c r="K40" s="130"/>
      <c r="L40" s="117"/>
    </row>
    <row r="41" spans="1:14" s="100" customFormat="1">
      <c r="A41" s="127" t="s">
        <v>75</v>
      </c>
      <c r="C41" s="128"/>
      <c r="D41" s="128"/>
      <c r="E41" s="127"/>
      <c r="F41" s="127"/>
      <c r="G41" s="127"/>
      <c r="H41" s="127"/>
      <c r="I41" s="128"/>
      <c r="J41" s="130"/>
      <c r="K41" s="130"/>
      <c r="L41" s="117"/>
    </row>
    <row r="42" spans="1:14" s="100" customFormat="1">
      <c r="A42" s="127" t="s">
        <v>76</v>
      </c>
      <c r="C42" s="128"/>
      <c r="D42" s="128"/>
      <c r="E42" s="127"/>
      <c r="F42" s="127"/>
      <c r="G42" s="127"/>
      <c r="H42" s="127"/>
      <c r="I42" s="128"/>
      <c r="J42" s="130"/>
      <c r="K42" s="130"/>
      <c r="L42" s="117"/>
    </row>
    <row r="43" spans="1:14" s="100" customFormat="1" ht="6.75" customHeight="1">
      <c r="A43" s="127"/>
      <c r="B43" s="127"/>
      <c r="C43" s="128"/>
      <c r="D43" s="128"/>
      <c r="E43" s="127"/>
      <c r="F43" s="127"/>
      <c r="G43" s="127"/>
      <c r="H43" s="127"/>
      <c r="I43" s="128"/>
      <c r="J43" s="130"/>
      <c r="K43" s="130"/>
      <c r="L43" s="117"/>
    </row>
    <row r="44" spans="1:14">
      <c r="A44" s="145" t="s">
        <v>78</v>
      </c>
      <c r="B44" s="146"/>
      <c r="C44" s="146"/>
      <c r="D44" s="146"/>
      <c r="E44" s="147"/>
      <c r="F44" s="147"/>
      <c r="G44" s="147"/>
      <c r="H44" s="147"/>
      <c r="I44" s="146"/>
    </row>
    <row r="45" spans="1:14">
      <c r="A45" s="145" t="s">
        <v>65</v>
      </c>
      <c r="B45" s="146"/>
      <c r="C45" s="146"/>
      <c r="D45" s="146"/>
      <c r="E45" s="147"/>
      <c r="F45" s="147"/>
      <c r="G45" s="147"/>
      <c r="H45" s="147"/>
      <c r="I45" s="146"/>
      <c r="N45" s="149"/>
    </row>
    <row r="46" spans="1:14">
      <c r="A46" s="150"/>
      <c r="B46" s="97">
        <f>'2017'!B46*1.025</f>
        <v>0.24551558219726552</v>
      </c>
      <c r="C46" s="152" t="s">
        <v>66</v>
      </c>
      <c r="E46" s="153"/>
      <c r="F46" s="150"/>
      <c r="G46" s="150"/>
      <c r="H46" s="150"/>
      <c r="I46" s="153"/>
      <c r="N46" s="149"/>
    </row>
    <row r="47" spans="1:14">
      <c r="A47" s="150"/>
      <c r="B47" s="97">
        <f>'2017'!B47*1.025</f>
        <v>0.34055387208007798</v>
      </c>
      <c r="C47" s="152" t="s">
        <v>67</v>
      </c>
      <c r="E47" s="153"/>
      <c r="F47" s="150"/>
      <c r="G47" s="150"/>
      <c r="H47" s="150"/>
      <c r="I47" s="153"/>
      <c r="N47" s="149"/>
    </row>
    <row r="48" spans="1:14">
      <c r="A48" s="150"/>
      <c r="B48" s="97">
        <f>'2017'!B48*1.025</f>
        <v>0.39938709915039039</v>
      </c>
      <c r="C48" s="152" t="s">
        <v>68</v>
      </c>
      <c r="E48" s="153"/>
      <c r="F48" s="150"/>
      <c r="G48" s="150"/>
      <c r="H48" s="150"/>
      <c r="I48" s="153"/>
      <c r="N48" s="149"/>
    </row>
    <row r="49" spans="1:14">
      <c r="A49" s="150"/>
      <c r="B49" s="151">
        <f>'2017'!B49*1.025</f>
        <v>0.46953440834960919</v>
      </c>
      <c r="C49" s="152" t="s">
        <v>69</v>
      </c>
      <c r="E49" s="153"/>
      <c r="F49" s="150"/>
      <c r="G49" s="150"/>
      <c r="H49" s="150"/>
      <c r="I49" s="153"/>
      <c r="N49" s="149"/>
    </row>
    <row r="50" spans="1:14" ht="6.75" customHeight="1"/>
    <row r="51" spans="1:14">
      <c r="A51" s="94" t="s">
        <v>71</v>
      </c>
    </row>
    <row r="52" spans="1:14">
      <c r="A52" s="94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2"/>
  <sheetViews>
    <sheetView workbookViewId="0">
      <selection activeCell="I36" sqref="I36"/>
    </sheetView>
  </sheetViews>
  <sheetFormatPr defaultColWidth="9.109375" defaultRowHeight="13.8"/>
  <cols>
    <col min="1" max="1" width="4.88671875" style="97" customWidth="1"/>
    <col min="2" max="2" width="6.44140625" style="97" customWidth="1"/>
    <col min="3" max="3" width="6.44140625" style="96" customWidth="1"/>
    <col min="4" max="4" width="8" style="96" customWidth="1"/>
    <col min="5" max="5" width="64.33203125" style="97" customWidth="1"/>
    <col min="6" max="6" width="5.5546875" style="97" hidden="1" customWidth="1"/>
    <col min="7" max="7" width="5.33203125" style="97" hidden="1" customWidth="1"/>
    <col min="8" max="8" width="2.6640625" style="97" customWidth="1"/>
    <col min="9" max="9" width="8.44140625" style="155" customWidth="1"/>
    <col min="10" max="10" width="9.6640625" style="100" customWidth="1"/>
    <col min="11" max="12" width="10.5546875" style="100" bestFit="1" customWidth="1"/>
    <col min="13" max="22" width="9.109375" style="100"/>
    <col min="23" max="16384" width="9.109375" style="97"/>
  </cols>
  <sheetData>
    <row r="1" spans="1:13">
      <c r="A1" s="94" t="s">
        <v>0</v>
      </c>
      <c r="B1" s="94"/>
      <c r="C1" s="95"/>
      <c r="D1" s="95"/>
      <c r="E1" s="94"/>
      <c r="I1" s="98"/>
    </row>
    <row r="2" spans="1:13">
      <c r="A2" s="94" t="s">
        <v>82</v>
      </c>
      <c r="B2" s="94"/>
      <c r="C2" s="102"/>
      <c r="D2" s="95"/>
      <c r="E2" s="94"/>
      <c r="F2" s="94"/>
      <c r="G2" s="94"/>
      <c r="H2" s="94"/>
      <c r="I2" s="101"/>
      <c r="J2" s="103"/>
    </row>
    <row r="3" spans="1:13" ht="15" customHeight="1">
      <c r="A3" s="94"/>
      <c r="B3" s="94"/>
      <c r="C3" s="104"/>
      <c r="I3" s="98"/>
    </row>
    <row r="4" spans="1:13">
      <c r="A4" s="105"/>
      <c r="B4" s="105"/>
      <c r="C4" s="106" t="s">
        <v>4</v>
      </c>
      <c r="D4" s="107" t="s">
        <v>5</v>
      </c>
      <c r="E4" s="105"/>
      <c r="F4" s="105" t="s">
        <v>6</v>
      </c>
      <c r="G4" s="105"/>
      <c r="H4" s="107"/>
      <c r="I4" s="108" t="s">
        <v>7</v>
      </c>
      <c r="J4" s="157"/>
    </row>
    <row r="5" spans="1:13" ht="14.4" thickBot="1">
      <c r="A5" s="110" t="s">
        <v>9</v>
      </c>
      <c r="B5" s="110" t="s">
        <v>10</v>
      </c>
      <c r="C5" s="110" t="s">
        <v>11</v>
      </c>
      <c r="D5" s="110" t="s">
        <v>12</v>
      </c>
      <c r="E5" s="110" t="s">
        <v>13</v>
      </c>
      <c r="F5" s="110" t="s">
        <v>11</v>
      </c>
      <c r="G5" s="110" t="s">
        <v>14</v>
      </c>
      <c r="H5" s="110" t="s">
        <v>15</v>
      </c>
      <c r="I5" s="111">
        <v>1</v>
      </c>
      <c r="J5" s="109"/>
      <c r="K5" s="109"/>
      <c r="L5" s="109"/>
      <c r="M5" s="109"/>
    </row>
    <row r="6" spans="1:13" ht="24.75" customHeight="1">
      <c r="A6" s="96" t="s">
        <v>19</v>
      </c>
      <c r="B6" s="96">
        <v>2</v>
      </c>
      <c r="C6" s="96">
        <v>1</v>
      </c>
      <c r="D6" s="96" t="s">
        <v>20</v>
      </c>
      <c r="E6" s="100" t="s">
        <v>21</v>
      </c>
      <c r="F6" s="112">
        <v>8</v>
      </c>
      <c r="G6" s="112">
        <v>395</v>
      </c>
      <c r="H6" s="96" t="s">
        <v>22</v>
      </c>
      <c r="I6" s="113">
        <f>('2018'!I6+0.07)*1.025</f>
        <v>40.191485229101552</v>
      </c>
      <c r="J6" s="156"/>
      <c r="L6" s="156"/>
    </row>
    <row r="7" spans="1:13" ht="24.75" customHeight="1">
      <c r="A7" s="96" t="s">
        <v>19</v>
      </c>
      <c r="B7" s="96">
        <v>2</v>
      </c>
      <c r="C7" s="96">
        <v>1</v>
      </c>
      <c r="D7" s="96" t="s">
        <v>24</v>
      </c>
      <c r="E7" s="114" t="s">
        <v>25</v>
      </c>
      <c r="F7" s="115"/>
      <c r="G7" s="112">
        <v>395</v>
      </c>
      <c r="H7" s="96" t="s">
        <v>22</v>
      </c>
      <c r="I7" s="113">
        <f>('2018'!I7+0.07)*1.025</f>
        <v>40.191485229101552</v>
      </c>
      <c r="J7" s="156"/>
      <c r="L7" s="156"/>
    </row>
    <row r="8" spans="1:13" s="100" customFormat="1" ht="24.75" customHeight="1">
      <c r="A8" s="96" t="s">
        <v>19</v>
      </c>
      <c r="B8" s="96">
        <v>2</v>
      </c>
      <c r="C8" s="96">
        <v>7</v>
      </c>
      <c r="D8" s="96" t="s">
        <v>26</v>
      </c>
      <c r="E8" s="100" t="s">
        <v>27</v>
      </c>
      <c r="F8" s="112">
        <v>8</v>
      </c>
      <c r="G8" s="112">
        <v>395</v>
      </c>
      <c r="H8" s="99" t="s">
        <v>22</v>
      </c>
      <c r="I8" s="113">
        <f>('2018'!I8+0.07)*1.025</f>
        <v>43.31417189667966</v>
      </c>
      <c r="J8" s="156"/>
      <c r="L8" s="156"/>
    </row>
    <row r="9" spans="1:13" s="100" customFormat="1" ht="24.75" customHeight="1">
      <c r="A9" s="96" t="s">
        <v>19</v>
      </c>
      <c r="B9" s="96">
        <v>2</v>
      </c>
      <c r="C9" s="96">
        <v>4</v>
      </c>
      <c r="D9" s="96" t="s">
        <v>28</v>
      </c>
      <c r="E9" s="100" t="s">
        <v>29</v>
      </c>
      <c r="F9" s="100">
        <v>8</v>
      </c>
      <c r="G9" s="112">
        <v>395</v>
      </c>
      <c r="H9" s="100" t="s">
        <v>22</v>
      </c>
      <c r="I9" s="113">
        <f>(('2018'!I9+0.07+2.33)*1.025)-2.33</f>
        <v>37.861485229101554</v>
      </c>
      <c r="J9" s="156"/>
      <c r="L9" s="156"/>
    </row>
    <row r="10" spans="1:13" s="100" customFormat="1" ht="24.75" customHeight="1">
      <c r="A10" s="96" t="s">
        <v>19</v>
      </c>
      <c r="B10" s="96">
        <v>2</v>
      </c>
      <c r="C10" s="96">
        <v>4</v>
      </c>
      <c r="D10" s="96" t="s">
        <v>30</v>
      </c>
      <c r="E10" s="100" t="s">
        <v>31</v>
      </c>
      <c r="F10" s="100">
        <v>8</v>
      </c>
      <c r="G10" s="112">
        <v>395</v>
      </c>
      <c r="H10" s="100" t="s">
        <v>22</v>
      </c>
      <c r="I10" s="113">
        <f>(('2018'!I10+0.07+2.33)*1.025)-2.33</f>
        <v>37.861485229101554</v>
      </c>
      <c r="J10" s="156"/>
      <c r="L10" s="156"/>
    </row>
    <row r="11" spans="1:13" s="100" customFormat="1">
      <c r="A11" s="119"/>
      <c r="B11" s="120"/>
      <c r="C11" s="121"/>
      <c r="D11" s="121"/>
      <c r="E11" s="120" t="s">
        <v>37</v>
      </c>
      <c r="F11" s="122"/>
      <c r="G11" s="123"/>
      <c r="H11" s="124"/>
      <c r="I11" s="125"/>
      <c r="J11" s="126"/>
    </row>
    <row r="12" spans="1:13" s="100" customFormat="1" ht="8.25" customHeight="1">
      <c r="A12" s="119"/>
      <c r="B12" s="120"/>
      <c r="C12" s="121"/>
      <c r="D12" s="121"/>
      <c r="E12" s="120"/>
      <c r="F12" s="122"/>
      <c r="G12" s="123"/>
      <c r="H12" s="124"/>
      <c r="I12" s="125"/>
      <c r="J12" s="126"/>
    </row>
    <row r="13" spans="1:13" s="100" customFormat="1">
      <c r="A13" s="127" t="s">
        <v>38</v>
      </c>
      <c r="C13" s="128"/>
      <c r="D13" s="128"/>
      <c r="E13" s="127"/>
      <c r="F13" s="127"/>
      <c r="G13" s="127"/>
      <c r="H13" s="127"/>
      <c r="I13" s="129"/>
      <c r="J13" s="117"/>
    </row>
    <row r="14" spans="1:13" s="100" customFormat="1">
      <c r="A14" s="127" t="s">
        <v>39</v>
      </c>
      <c r="C14" s="128"/>
      <c r="D14" s="128"/>
      <c r="E14" s="127"/>
      <c r="F14" s="127"/>
      <c r="G14" s="127"/>
      <c r="H14" s="127"/>
      <c r="I14" s="129"/>
      <c r="J14" s="117"/>
    </row>
    <row r="15" spans="1:13" s="100" customFormat="1">
      <c r="A15" s="127" t="s">
        <v>40</v>
      </c>
      <c r="C15" s="128"/>
      <c r="D15" s="128"/>
      <c r="E15" s="127"/>
      <c r="F15" s="127"/>
      <c r="G15" s="127"/>
      <c r="H15" s="127"/>
      <c r="I15" s="129"/>
      <c r="J15" s="117"/>
    </row>
    <row r="16" spans="1:13" s="100" customFormat="1">
      <c r="A16" s="127"/>
      <c r="B16" s="127"/>
      <c r="C16" s="128"/>
      <c r="D16" s="128"/>
      <c r="E16" s="127"/>
      <c r="F16" s="127"/>
      <c r="G16" s="127"/>
      <c r="H16" s="127"/>
      <c r="I16" s="129"/>
      <c r="J16" s="117"/>
    </row>
    <row r="17" spans="1:22" s="100" customFormat="1">
      <c r="A17" s="105"/>
      <c r="B17" s="105"/>
      <c r="C17" s="106" t="s">
        <v>4</v>
      </c>
      <c r="D17" s="107" t="s">
        <v>5</v>
      </c>
      <c r="E17" s="105"/>
      <c r="F17" s="105" t="s">
        <v>6</v>
      </c>
      <c r="G17" s="105"/>
      <c r="H17" s="105"/>
      <c r="I17" s="131" t="s">
        <v>7</v>
      </c>
      <c r="J17" s="132"/>
    </row>
    <row r="18" spans="1:22" s="100" customFormat="1" ht="14.4" thickBot="1">
      <c r="A18" s="110" t="s">
        <v>9</v>
      </c>
      <c r="B18" s="110" t="s">
        <v>10</v>
      </c>
      <c r="C18" s="110" t="s">
        <v>11</v>
      </c>
      <c r="D18" s="110" t="s">
        <v>12</v>
      </c>
      <c r="E18" s="110" t="s">
        <v>13</v>
      </c>
      <c r="F18" s="110" t="s">
        <v>11</v>
      </c>
      <c r="G18" s="110" t="s">
        <v>14</v>
      </c>
      <c r="H18" s="110" t="s">
        <v>15</v>
      </c>
      <c r="I18" s="111">
        <v>1</v>
      </c>
      <c r="J18" s="133"/>
    </row>
    <row r="19" spans="1:22" s="100" customFormat="1" ht="26.25" customHeight="1">
      <c r="A19" s="96" t="s">
        <v>19</v>
      </c>
      <c r="B19" s="96">
        <v>2</v>
      </c>
      <c r="C19" s="96">
        <v>2</v>
      </c>
      <c r="D19" s="96" t="s">
        <v>41</v>
      </c>
      <c r="E19" s="114" t="s">
        <v>42</v>
      </c>
      <c r="F19" s="112">
        <v>9</v>
      </c>
      <c r="G19" s="112">
        <v>418</v>
      </c>
      <c r="H19" s="99" t="s">
        <v>22</v>
      </c>
      <c r="I19" s="113">
        <f>('2018'!I19+0.07)*1.025</f>
        <v>44.400323781054666</v>
      </c>
      <c r="J19" s="156"/>
      <c r="L19" s="156"/>
    </row>
    <row r="20" spans="1:22" s="137" customFormat="1" ht="26.25" customHeight="1">
      <c r="A20" s="96" t="s">
        <v>19</v>
      </c>
      <c r="B20" s="96">
        <v>2</v>
      </c>
      <c r="C20" s="96">
        <v>2</v>
      </c>
      <c r="D20" s="96" t="s">
        <v>43</v>
      </c>
      <c r="E20" s="114" t="s">
        <v>44</v>
      </c>
      <c r="G20" s="112">
        <v>418</v>
      </c>
      <c r="H20" s="135" t="s">
        <v>22</v>
      </c>
      <c r="I20" s="113">
        <f>('2018'!I20+0.07)*1.025</f>
        <v>44.400323781054666</v>
      </c>
      <c r="J20" s="156"/>
      <c r="K20" s="100"/>
      <c r="L20" s="156"/>
      <c r="M20" s="100"/>
      <c r="N20" s="100"/>
      <c r="O20" s="100"/>
      <c r="P20" s="100"/>
      <c r="Q20" s="136"/>
      <c r="R20" s="136"/>
      <c r="S20" s="136"/>
      <c r="T20" s="136"/>
      <c r="U20" s="136"/>
      <c r="V20" s="136"/>
    </row>
    <row r="21" spans="1:22" s="100" customFormat="1" ht="26.25" customHeight="1">
      <c r="A21" s="96" t="s">
        <v>19</v>
      </c>
      <c r="B21" s="96">
        <v>2</v>
      </c>
      <c r="C21" s="96">
        <v>2</v>
      </c>
      <c r="D21" s="96" t="s">
        <v>45</v>
      </c>
      <c r="E21" s="114" t="s">
        <v>46</v>
      </c>
      <c r="F21" s="112"/>
      <c r="G21" s="112">
        <v>418</v>
      </c>
      <c r="H21" s="135" t="s">
        <v>22</v>
      </c>
      <c r="I21" s="113">
        <f>('2018'!I21+0.07)*1.025</f>
        <v>44.400323781054666</v>
      </c>
      <c r="J21" s="156"/>
      <c r="L21" s="156"/>
    </row>
    <row r="22" spans="1:22" s="100" customFormat="1" ht="26.25" customHeight="1">
      <c r="A22" s="96" t="s">
        <v>19</v>
      </c>
      <c r="B22" s="96">
        <v>2</v>
      </c>
      <c r="C22" s="96">
        <v>5</v>
      </c>
      <c r="D22" s="96" t="s">
        <v>47</v>
      </c>
      <c r="E22" s="100" t="s">
        <v>48</v>
      </c>
      <c r="F22" s="112">
        <v>9</v>
      </c>
      <c r="G22" s="112">
        <v>418</v>
      </c>
      <c r="H22" s="99" t="s">
        <v>22</v>
      </c>
      <c r="I22" s="113">
        <f>(('2018'!I22+0.07+2.33)*1.025)-2.33</f>
        <v>42.070323781054668</v>
      </c>
      <c r="J22" s="156"/>
      <c r="L22" s="156"/>
    </row>
    <row r="23" spans="1:22" s="100" customFormat="1" ht="26.25" customHeight="1">
      <c r="A23" s="96" t="s">
        <v>19</v>
      </c>
      <c r="B23" s="96">
        <v>2</v>
      </c>
      <c r="C23" s="96">
        <v>5</v>
      </c>
      <c r="D23" s="96" t="s">
        <v>49</v>
      </c>
      <c r="E23" s="100" t="s">
        <v>50</v>
      </c>
      <c r="F23" s="112"/>
      <c r="G23" s="112">
        <v>418</v>
      </c>
      <c r="H23" s="99" t="s">
        <v>22</v>
      </c>
      <c r="I23" s="113">
        <f>(('2018'!I23+0.07+2.33)*1.025)-2.33</f>
        <v>42.070323781054668</v>
      </c>
      <c r="J23" s="156"/>
      <c r="L23" s="156"/>
    </row>
    <row r="24" spans="1:22" s="100" customFormat="1" ht="18" customHeight="1">
      <c r="A24" s="138"/>
      <c r="B24" s="138"/>
      <c r="C24" s="138"/>
      <c r="D24" s="139"/>
      <c r="E24" s="120" t="s">
        <v>37</v>
      </c>
      <c r="F24" s="112"/>
      <c r="G24" s="112"/>
      <c r="H24" s="99"/>
      <c r="I24" s="98"/>
    </row>
    <row r="25" spans="1:22" s="100" customFormat="1" ht="7.5" customHeight="1">
      <c r="A25" s="138"/>
      <c r="B25" s="138"/>
      <c r="C25" s="138"/>
      <c r="D25" s="139"/>
      <c r="E25" s="120"/>
      <c r="F25" s="112"/>
      <c r="G25" s="112"/>
      <c r="H25" s="99"/>
      <c r="I25" s="98"/>
    </row>
    <row r="26" spans="1:22" s="100" customFormat="1">
      <c r="A26" s="127" t="s">
        <v>77</v>
      </c>
      <c r="C26" s="128"/>
      <c r="D26" s="128"/>
      <c r="E26" s="127"/>
      <c r="F26" s="127"/>
      <c r="G26" s="127"/>
      <c r="H26" s="127"/>
      <c r="I26" s="129"/>
      <c r="J26" s="117"/>
    </row>
    <row r="27" spans="1:22" s="100" customFormat="1">
      <c r="A27" s="127" t="s">
        <v>74</v>
      </c>
      <c r="C27" s="128"/>
      <c r="D27" s="128"/>
      <c r="E27" s="127"/>
      <c r="F27" s="127"/>
      <c r="G27" s="127"/>
      <c r="H27" s="127"/>
      <c r="I27" s="129"/>
      <c r="J27" s="117"/>
    </row>
    <row r="28" spans="1:22" s="100" customFormat="1">
      <c r="A28" s="127" t="s">
        <v>75</v>
      </c>
      <c r="C28" s="128"/>
      <c r="D28" s="128"/>
      <c r="E28" s="127"/>
      <c r="F28" s="127"/>
      <c r="G28" s="127"/>
      <c r="H28" s="127"/>
      <c r="I28" s="129"/>
      <c r="J28" s="117"/>
    </row>
    <row r="29" spans="1:22" s="100" customFormat="1">
      <c r="A29" s="127" t="s">
        <v>76</v>
      </c>
      <c r="B29" s="127"/>
      <c r="C29" s="128"/>
      <c r="D29" s="128"/>
      <c r="E29" s="127"/>
      <c r="F29" s="127"/>
      <c r="G29" s="127"/>
      <c r="H29" s="127"/>
      <c r="I29" s="129"/>
      <c r="J29" s="117"/>
    </row>
    <row r="30" spans="1:22" s="100" customFormat="1" ht="6" customHeight="1">
      <c r="A30" s="127"/>
      <c r="B30" s="127"/>
      <c r="C30" s="128"/>
      <c r="D30" s="128"/>
      <c r="E30" s="127"/>
      <c r="F30" s="127"/>
      <c r="G30" s="127"/>
      <c r="H30" s="127"/>
      <c r="I30" s="129"/>
      <c r="J30" s="117"/>
    </row>
    <row r="31" spans="1:22" s="100" customFormat="1">
      <c r="A31" s="105"/>
      <c r="B31" s="105"/>
      <c r="C31" s="106" t="s">
        <v>4</v>
      </c>
      <c r="D31" s="107" t="s">
        <v>5</v>
      </c>
      <c r="E31" s="105"/>
      <c r="F31" s="105" t="s">
        <v>6</v>
      </c>
      <c r="G31" s="105"/>
      <c r="H31" s="105"/>
      <c r="I31" s="131" t="s">
        <v>7</v>
      </c>
      <c r="J31" s="140"/>
    </row>
    <row r="32" spans="1:22" s="100" customFormat="1" ht="14.4" thickBot="1">
      <c r="A32" s="110" t="s">
        <v>9</v>
      </c>
      <c r="B32" s="110" t="s">
        <v>10</v>
      </c>
      <c r="C32" s="110" t="s">
        <v>11</v>
      </c>
      <c r="D32" s="110" t="s">
        <v>12</v>
      </c>
      <c r="E32" s="110" t="s">
        <v>13</v>
      </c>
      <c r="F32" s="110" t="s">
        <v>11</v>
      </c>
      <c r="G32" s="110" t="s">
        <v>14</v>
      </c>
      <c r="H32" s="110" t="s">
        <v>15</v>
      </c>
      <c r="I32" s="111">
        <v>1</v>
      </c>
      <c r="J32" s="141"/>
      <c r="K32" s="118"/>
    </row>
    <row r="33" spans="1:12" s="100" customFormat="1" ht="24" customHeight="1">
      <c r="A33" s="138" t="s">
        <v>19</v>
      </c>
      <c r="B33" s="138">
        <v>2</v>
      </c>
      <c r="C33" s="138">
        <v>7</v>
      </c>
      <c r="D33" s="96" t="s">
        <v>54</v>
      </c>
      <c r="E33" s="100" t="s">
        <v>55</v>
      </c>
      <c r="F33" s="112">
        <v>9</v>
      </c>
      <c r="G33" s="112">
        <v>418</v>
      </c>
      <c r="H33" s="99" t="s">
        <v>22</v>
      </c>
      <c r="I33" s="113">
        <f>('2018'!I33+0.07)*1.025</f>
        <v>43.31417189667966</v>
      </c>
      <c r="J33" s="156"/>
      <c r="L33" s="156"/>
    </row>
    <row r="34" spans="1:12" s="100" customFormat="1" ht="24" customHeight="1">
      <c r="A34" s="138" t="s">
        <v>19</v>
      </c>
      <c r="B34" s="138">
        <v>2</v>
      </c>
      <c r="C34" s="96">
        <v>7</v>
      </c>
      <c r="D34" s="96" t="s">
        <v>56</v>
      </c>
      <c r="E34" s="114" t="s">
        <v>57</v>
      </c>
      <c r="F34" s="142"/>
      <c r="G34" s="112">
        <v>418</v>
      </c>
      <c r="H34" s="99" t="s">
        <v>22</v>
      </c>
      <c r="I34" s="113">
        <f>('2018'!I34+0.07)*1.025</f>
        <v>43.31417189667966</v>
      </c>
      <c r="J34" s="156"/>
      <c r="L34" s="156"/>
    </row>
    <row r="35" spans="1:12" s="100" customFormat="1" ht="24" customHeight="1">
      <c r="A35" s="138" t="s">
        <v>19</v>
      </c>
      <c r="B35" s="138">
        <v>2</v>
      </c>
      <c r="C35" s="138">
        <v>8</v>
      </c>
      <c r="D35" s="96" t="s">
        <v>58</v>
      </c>
      <c r="E35" s="100" t="s">
        <v>59</v>
      </c>
      <c r="F35" s="112">
        <v>9</v>
      </c>
      <c r="G35" s="112">
        <v>418</v>
      </c>
      <c r="H35" s="99" t="s">
        <v>22</v>
      </c>
      <c r="I35" s="113">
        <f>(('2018'!I35+0.07+2.33)*1.025)-2.33</f>
        <v>40.984171896679662</v>
      </c>
      <c r="J35" s="156"/>
      <c r="L35" s="156"/>
    </row>
    <row r="36" spans="1:12" s="100" customFormat="1" ht="24" customHeight="1">
      <c r="A36" s="138" t="s">
        <v>19</v>
      </c>
      <c r="B36" s="138">
        <v>2</v>
      </c>
      <c r="C36" s="138">
        <v>8</v>
      </c>
      <c r="D36" s="96" t="s">
        <v>60</v>
      </c>
      <c r="E36" s="100" t="s">
        <v>61</v>
      </c>
      <c r="F36" s="112"/>
      <c r="G36" s="112">
        <v>418</v>
      </c>
      <c r="H36" s="99" t="s">
        <v>22</v>
      </c>
      <c r="I36" s="113">
        <f>(('2018'!I36+0.07+2.33)*1.025)-2.33</f>
        <v>40.984171896679662</v>
      </c>
      <c r="J36" s="156"/>
      <c r="L36" s="156"/>
    </row>
    <row r="37" spans="1:12" s="100" customFormat="1">
      <c r="A37" s="138"/>
      <c r="B37" s="138"/>
      <c r="C37" s="138"/>
      <c r="D37" s="139"/>
      <c r="E37" s="120" t="s">
        <v>37</v>
      </c>
      <c r="F37" s="112"/>
      <c r="G37" s="112"/>
      <c r="H37" s="99"/>
      <c r="I37" s="98"/>
    </row>
    <row r="38" spans="1:12" s="100" customFormat="1" ht="5.25" customHeight="1">
      <c r="A38" s="138"/>
      <c r="B38" s="138"/>
      <c r="C38" s="138"/>
      <c r="D38" s="139"/>
      <c r="E38" s="120"/>
      <c r="F38" s="112"/>
      <c r="G38" s="112"/>
      <c r="H38" s="99"/>
      <c r="I38" s="98"/>
    </row>
    <row r="39" spans="1:12" s="100" customFormat="1">
      <c r="A39" s="127" t="s">
        <v>73</v>
      </c>
      <c r="C39" s="128"/>
      <c r="D39" s="128"/>
      <c r="E39" s="127"/>
      <c r="F39" s="127"/>
      <c r="G39" s="127"/>
      <c r="H39" s="127"/>
      <c r="I39" s="129"/>
      <c r="J39" s="117"/>
    </row>
    <row r="40" spans="1:12" s="100" customFormat="1">
      <c r="A40" s="127" t="s">
        <v>74</v>
      </c>
      <c r="C40" s="128"/>
      <c r="D40" s="128"/>
      <c r="E40" s="127"/>
      <c r="F40" s="127"/>
      <c r="G40" s="127"/>
      <c r="H40" s="127"/>
      <c r="I40" s="129"/>
      <c r="J40" s="117"/>
    </row>
    <row r="41" spans="1:12" s="100" customFormat="1">
      <c r="A41" s="127" t="s">
        <v>75</v>
      </c>
      <c r="C41" s="128"/>
      <c r="D41" s="128"/>
      <c r="E41" s="127"/>
      <c r="F41" s="127"/>
      <c r="G41" s="127"/>
      <c r="H41" s="127"/>
      <c r="I41" s="129"/>
      <c r="J41" s="117"/>
    </row>
    <row r="42" spans="1:12" s="100" customFormat="1">
      <c r="A42" s="127" t="s">
        <v>76</v>
      </c>
      <c r="C42" s="128"/>
      <c r="D42" s="128"/>
      <c r="E42" s="127"/>
      <c r="F42" s="127"/>
      <c r="G42" s="127"/>
      <c r="H42" s="127"/>
      <c r="I42" s="129"/>
      <c r="J42" s="117"/>
    </row>
    <row r="43" spans="1:12" s="100" customFormat="1" ht="6.75" customHeight="1">
      <c r="A43" s="127"/>
      <c r="B43" s="127"/>
      <c r="C43" s="128"/>
      <c r="D43" s="128"/>
      <c r="E43" s="127"/>
      <c r="F43" s="127"/>
      <c r="G43" s="127"/>
      <c r="H43" s="127"/>
      <c r="I43" s="129"/>
      <c r="J43" s="117"/>
    </row>
    <row r="44" spans="1:12">
      <c r="A44" s="145" t="s">
        <v>78</v>
      </c>
      <c r="B44" s="146"/>
      <c r="C44" s="146"/>
      <c r="D44" s="146"/>
      <c r="E44" s="147"/>
      <c r="F44" s="147"/>
      <c r="G44" s="147"/>
      <c r="H44" s="147"/>
      <c r="I44" s="148"/>
    </row>
    <row r="45" spans="1:12">
      <c r="A45" s="145" t="s">
        <v>65</v>
      </c>
      <c r="B45" s="146"/>
      <c r="C45" s="146"/>
      <c r="D45" s="146"/>
      <c r="E45" s="147"/>
      <c r="F45" s="147"/>
      <c r="G45" s="147"/>
      <c r="H45" s="147"/>
      <c r="I45" s="148"/>
      <c r="L45" s="149"/>
    </row>
    <row r="46" spans="1:12">
      <c r="A46" s="150"/>
      <c r="B46" s="151">
        <f>'2018'!B46*1.025</f>
        <v>0.25165347175219716</v>
      </c>
      <c r="C46" s="152" t="s">
        <v>66</v>
      </c>
      <c r="E46" s="153"/>
      <c r="F46" s="150"/>
      <c r="G46" s="150"/>
      <c r="H46" s="150"/>
      <c r="I46" s="154"/>
      <c r="L46" s="149"/>
    </row>
    <row r="47" spans="1:12">
      <c r="A47" s="150"/>
      <c r="B47" s="151">
        <f>'2018'!B47*1.025</f>
        <v>0.34906771888207988</v>
      </c>
      <c r="C47" s="152" t="s">
        <v>67</v>
      </c>
      <c r="E47" s="153"/>
      <c r="F47" s="150"/>
      <c r="G47" s="150"/>
      <c r="H47" s="150"/>
      <c r="I47" s="154"/>
      <c r="L47" s="149"/>
    </row>
    <row r="48" spans="1:12">
      <c r="A48" s="150"/>
      <c r="B48" s="151">
        <f>'2018'!B48*1.025</f>
        <v>0.40937177662915014</v>
      </c>
      <c r="C48" s="152" t="s">
        <v>68</v>
      </c>
      <c r="E48" s="153"/>
      <c r="F48" s="150"/>
      <c r="G48" s="150"/>
      <c r="H48" s="150"/>
      <c r="I48" s="154"/>
      <c r="L48" s="149"/>
    </row>
    <row r="49" spans="1:12">
      <c r="A49" s="150"/>
      <c r="B49" s="151">
        <f>'2018'!B49*1.025</f>
        <v>0.48127276855834938</v>
      </c>
      <c r="C49" s="152" t="s">
        <v>69</v>
      </c>
      <c r="E49" s="153"/>
      <c r="F49" s="150"/>
      <c r="G49" s="150"/>
      <c r="H49" s="150"/>
      <c r="I49" s="154"/>
      <c r="L49" s="149"/>
    </row>
    <row r="50" spans="1:12" ht="6.75" customHeight="1"/>
    <row r="51" spans="1:12">
      <c r="A51" s="94" t="s">
        <v>71</v>
      </c>
    </row>
    <row r="52" spans="1:12">
      <c r="A52" s="94" t="s">
        <v>72</v>
      </c>
    </row>
  </sheetData>
  <pageMargins left="0.25" right="0.25" top="0.75" bottom="0.75" header="0.3" footer="0.3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2"/>
  <sheetViews>
    <sheetView workbookViewId="0">
      <selection activeCell="I36" sqref="I36"/>
    </sheetView>
  </sheetViews>
  <sheetFormatPr defaultColWidth="9.109375" defaultRowHeight="13.8"/>
  <cols>
    <col min="1" max="1" width="4.88671875" style="97" customWidth="1"/>
    <col min="2" max="2" width="6.44140625" style="97" customWidth="1"/>
    <col min="3" max="3" width="6.44140625" style="96" customWidth="1"/>
    <col min="4" max="4" width="8" style="96" customWidth="1"/>
    <col min="5" max="5" width="64.33203125" style="97" customWidth="1"/>
    <col min="6" max="6" width="5.5546875" style="96" hidden="1" customWidth="1"/>
    <col min="7" max="7" width="5.33203125" style="97" hidden="1" customWidth="1"/>
    <col min="8" max="8" width="2.6640625" style="97" customWidth="1"/>
    <col min="9" max="9" width="8.44140625" style="155" customWidth="1"/>
    <col min="10" max="10" width="15.6640625" style="100" bestFit="1" customWidth="1"/>
    <col min="11" max="11" width="8.109375" style="100" customWidth="1"/>
    <col min="12" max="12" width="9.6640625" style="100" customWidth="1"/>
    <col min="13" max="14" width="10.5546875" style="100" bestFit="1" customWidth="1"/>
    <col min="15" max="24" width="9.109375" style="100"/>
    <col min="25" max="16384" width="9.109375" style="97"/>
  </cols>
  <sheetData>
    <row r="1" spans="1:15">
      <c r="A1" s="94" t="s">
        <v>0</v>
      </c>
      <c r="B1" s="94"/>
      <c r="C1" s="95"/>
      <c r="D1" s="95"/>
      <c r="E1" s="94"/>
      <c r="I1" s="98"/>
      <c r="J1" s="99"/>
      <c r="K1" s="99"/>
    </row>
    <row r="2" spans="1:15">
      <c r="A2" s="94" t="s">
        <v>83</v>
      </c>
      <c r="B2" s="94"/>
      <c r="C2" s="95"/>
      <c r="D2" s="95"/>
      <c r="E2" s="94"/>
      <c r="F2" s="95"/>
      <c r="G2" s="94"/>
      <c r="H2" s="94"/>
      <c r="I2" s="101"/>
      <c r="J2" s="102"/>
      <c r="K2" s="102"/>
      <c r="L2" s="103"/>
    </row>
    <row r="3" spans="1:15" ht="15" customHeight="1">
      <c r="A3" s="94"/>
      <c r="B3" s="104"/>
      <c r="C3" s="95"/>
      <c r="I3" s="98"/>
      <c r="J3" s="99"/>
      <c r="K3" s="99"/>
    </row>
    <row r="4" spans="1:15">
      <c r="A4" s="105"/>
      <c r="B4" s="105"/>
      <c r="C4" s="106" t="s">
        <v>4</v>
      </c>
      <c r="D4" s="107" t="s">
        <v>5</v>
      </c>
      <c r="E4" s="105"/>
      <c r="F4" s="106" t="s">
        <v>6</v>
      </c>
      <c r="G4" s="105"/>
      <c r="H4" s="107"/>
      <c r="I4" s="108" t="s">
        <v>7</v>
      </c>
      <c r="K4" s="107"/>
      <c r="L4" s="109"/>
      <c r="M4" s="109"/>
    </row>
    <row r="5" spans="1:15" ht="14.4" thickBot="1">
      <c r="A5" s="110" t="s">
        <v>9</v>
      </c>
      <c r="B5" s="110" t="s">
        <v>10</v>
      </c>
      <c r="C5" s="110" t="s">
        <v>11</v>
      </c>
      <c r="D5" s="110" t="s">
        <v>12</v>
      </c>
      <c r="E5" s="110" t="s">
        <v>13</v>
      </c>
      <c r="F5" s="110" t="s">
        <v>11</v>
      </c>
      <c r="G5" s="110" t="s">
        <v>14</v>
      </c>
      <c r="H5" s="110" t="s">
        <v>15</v>
      </c>
      <c r="I5" s="111">
        <v>1</v>
      </c>
      <c r="J5" s="102"/>
      <c r="K5" s="107"/>
      <c r="L5" s="109"/>
      <c r="M5" s="109"/>
      <c r="N5" s="109"/>
      <c r="O5" s="109"/>
    </row>
    <row r="6" spans="1:15" ht="24.75" customHeight="1">
      <c r="A6" s="96" t="s">
        <v>19</v>
      </c>
      <c r="B6" s="96">
        <v>2</v>
      </c>
      <c r="C6" s="96">
        <v>1</v>
      </c>
      <c r="D6" s="96" t="s">
        <v>20</v>
      </c>
      <c r="E6" s="100" t="s">
        <v>21</v>
      </c>
      <c r="F6" s="112">
        <v>8</v>
      </c>
      <c r="G6" s="112">
        <v>395</v>
      </c>
      <c r="H6" s="96" t="s">
        <v>22</v>
      </c>
      <c r="I6" s="113">
        <f>'2019'!I6*1.025</f>
        <v>41.196272359829088</v>
      </c>
      <c r="L6" s="156"/>
      <c r="N6" s="156"/>
    </row>
    <row r="7" spans="1:15" ht="24.75" customHeight="1">
      <c r="A7" s="96" t="s">
        <v>19</v>
      </c>
      <c r="B7" s="96">
        <v>2</v>
      </c>
      <c r="C7" s="96">
        <v>1</v>
      </c>
      <c r="D7" s="96" t="s">
        <v>24</v>
      </c>
      <c r="E7" s="114" t="s">
        <v>25</v>
      </c>
      <c r="F7" s="115">
        <v>8</v>
      </c>
      <c r="G7" s="112">
        <v>395</v>
      </c>
      <c r="H7" s="96" t="s">
        <v>22</v>
      </c>
      <c r="I7" s="113">
        <f>'2019'!I7*1.025</f>
        <v>41.196272359829088</v>
      </c>
      <c r="L7" s="156"/>
      <c r="N7" s="156"/>
    </row>
    <row r="8" spans="1:15" s="100" customFormat="1" ht="24.75" customHeight="1">
      <c r="A8" s="96" t="s">
        <v>19</v>
      </c>
      <c r="B8" s="96">
        <v>2</v>
      </c>
      <c r="C8" s="96">
        <v>7</v>
      </c>
      <c r="D8" s="96" t="s">
        <v>26</v>
      </c>
      <c r="E8" s="100" t="s">
        <v>27</v>
      </c>
      <c r="F8" s="112">
        <v>8</v>
      </c>
      <c r="G8" s="112">
        <v>395</v>
      </c>
      <c r="H8" s="99" t="s">
        <v>22</v>
      </c>
      <c r="I8" s="113">
        <f>'2019'!I8*1.025</f>
        <v>44.397026194096647</v>
      </c>
      <c r="L8" s="156"/>
      <c r="N8" s="156"/>
    </row>
    <row r="9" spans="1:15" s="100" customFormat="1" ht="24.75" customHeight="1">
      <c r="A9" s="96" t="s">
        <v>19</v>
      </c>
      <c r="B9" s="96">
        <v>2</v>
      </c>
      <c r="C9" s="96">
        <v>4</v>
      </c>
      <c r="D9" s="96" t="s">
        <v>28</v>
      </c>
      <c r="E9" s="100" t="s">
        <v>29</v>
      </c>
      <c r="F9" s="99">
        <v>8</v>
      </c>
      <c r="G9" s="112">
        <v>395</v>
      </c>
      <c r="H9" s="100" t="s">
        <v>22</v>
      </c>
      <c r="I9" s="113">
        <f>(('2019'!I9+2.33)*1.025)-2.33</f>
        <v>38.86627235982909</v>
      </c>
      <c r="J9" s="118"/>
      <c r="L9" s="156"/>
      <c r="N9" s="156"/>
    </row>
    <row r="10" spans="1:15" s="100" customFormat="1" ht="24.75" customHeight="1">
      <c r="A10" s="96" t="s">
        <v>19</v>
      </c>
      <c r="B10" s="96">
        <v>2</v>
      </c>
      <c r="C10" s="96">
        <v>4</v>
      </c>
      <c r="D10" s="96" t="s">
        <v>30</v>
      </c>
      <c r="E10" s="100" t="s">
        <v>31</v>
      </c>
      <c r="F10" s="99">
        <v>8</v>
      </c>
      <c r="G10" s="112">
        <v>395</v>
      </c>
      <c r="H10" s="100" t="s">
        <v>22</v>
      </c>
      <c r="I10" s="113">
        <f>(('2019'!I10+2.33)*1.025)-2.33</f>
        <v>38.86627235982909</v>
      </c>
      <c r="J10" s="118"/>
      <c r="L10" s="156"/>
      <c r="N10" s="156"/>
    </row>
    <row r="11" spans="1:15" s="100" customFormat="1">
      <c r="A11" s="119"/>
      <c r="B11" s="120"/>
      <c r="C11" s="121"/>
      <c r="D11" s="121"/>
      <c r="E11" s="120" t="s">
        <v>37</v>
      </c>
      <c r="F11" s="122"/>
      <c r="G11" s="123"/>
      <c r="H11" s="124"/>
      <c r="I11" s="125"/>
      <c r="J11" s="116"/>
      <c r="K11" s="126"/>
      <c r="L11" s="126"/>
    </row>
    <row r="12" spans="1:15" s="100" customFormat="1" ht="8.25" customHeight="1">
      <c r="A12" s="119"/>
      <c r="B12" s="120"/>
      <c r="C12" s="121"/>
      <c r="D12" s="121"/>
      <c r="E12" s="120"/>
      <c r="F12" s="122"/>
      <c r="G12" s="123"/>
      <c r="H12" s="124"/>
      <c r="I12" s="125"/>
      <c r="J12" s="116"/>
      <c r="K12" s="126"/>
      <c r="L12" s="126"/>
    </row>
    <row r="13" spans="1:15" s="100" customFormat="1">
      <c r="A13" s="127" t="s">
        <v>38</v>
      </c>
      <c r="C13" s="128"/>
      <c r="D13" s="128"/>
      <c r="E13" s="127"/>
      <c r="F13" s="128"/>
      <c r="G13" s="127"/>
      <c r="H13" s="127"/>
      <c r="I13" s="129"/>
      <c r="J13" s="130"/>
      <c r="K13" s="130"/>
      <c r="L13" s="117"/>
    </row>
    <row r="14" spans="1:15" s="100" customFormat="1">
      <c r="A14" s="127" t="s">
        <v>39</v>
      </c>
      <c r="C14" s="128"/>
      <c r="D14" s="128"/>
      <c r="E14" s="127"/>
      <c r="F14" s="128"/>
      <c r="G14" s="127"/>
      <c r="H14" s="127"/>
      <c r="I14" s="129"/>
      <c r="J14" s="130"/>
      <c r="K14" s="130"/>
      <c r="L14" s="117"/>
    </row>
    <row r="15" spans="1:15" s="100" customFormat="1">
      <c r="A15" s="127" t="s">
        <v>40</v>
      </c>
      <c r="C15" s="128"/>
      <c r="D15" s="128"/>
      <c r="E15" s="127"/>
      <c r="F15" s="128"/>
      <c r="G15" s="127"/>
      <c r="H15" s="127"/>
      <c r="I15" s="129"/>
      <c r="J15" s="130"/>
      <c r="K15" s="130"/>
      <c r="L15" s="117"/>
    </row>
    <row r="16" spans="1:15" s="100" customFormat="1">
      <c r="A16" s="127"/>
      <c r="B16" s="127"/>
      <c r="C16" s="128"/>
      <c r="D16" s="128"/>
      <c r="E16" s="127"/>
      <c r="F16" s="128"/>
      <c r="G16" s="127"/>
      <c r="H16" s="127"/>
      <c r="I16" s="129"/>
      <c r="J16" s="130"/>
      <c r="K16" s="130"/>
      <c r="L16" s="117"/>
    </row>
    <row r="17" spans="1:24" s="100" customFormat="1">
      <c r="A17" s="105"/>
      <c r="B17" s="105"/>
      <c r="C17" s="106" t="s">
        <v>4</v>
      </c>
      <c r="D17" s="107" t="s">
        <v>5</v>
      </c>
      <c r="E17" s="105"/>
      <c r="F17" s="106" t="s">
        <v>6</v>
      </c>
      <c r="G17" s="105"/>
      <c r="H17" s="105"/>
      <c r="I17" s="131" t="s">
        <v>7</v>
      </c>
      <c r="J17" s="132"/>
      <c r="K17" s="132"/>
      <c r="L17" s="132"/>
    </row>
    <row r="18" spans="1:24" s="100" customFormat="1" ht="14.4" thickBot="1">
      <c r="A18" s="110" t="s">
        <v>9</v>
      </c>
      <c r="B18" s="110" t="s">
        <v>10</v>
      </c>
      <c r="C18" s="110" t="s">
        <v>11</v>
      </c>
      <c r="D18" s="110" t="s">
        <v>12</v>
      </c>
      <c r="E18" s="110" t="s">
        <v>13</v>
      </c>
      <c r="F18" s="110" t="s">
        <v>11</v>
      </c>
      <c r="G18" s="110" t="s">
        <v>14</v>
      </c>
      <c r="H18" s="110" t="s">
        <v>15</v>
      </c>
      <c r="I18" s="111">
        <v>1</v>
      </c>
      <c r="J18" s="133"/>
      <c r="K18" s="133"/>
      <c r="L18" s="133"/>
    </row>
    <row r="19" spans="1:24" s="100" customFormat="1" ht="26.25" customHeight="1">
      <c r="A19" s="96" t="s">
        <v>19</v>
      </c>
      <c r="B19" s="96">
        <v>2</v>
      </c>
      <c r="C19" s="96">
        <v>2</v>
      </c>
      <c r="D19" s="96" t="s">
        <v>41</v>
      </c>
      <c r="E19" s="114" t="s">
        <v>42</v>
      </c>
      <c r="F19" s="112">
        <v>9</v>
      </c>
      <c r="G19" s="112">
        <v>418</v>
      </c>
      <c r="H19" s="99" t="s">
        <v>22</v>
      </c>
      <c r="I19" s="113">
        <f>'2019'!I19*1.025</f>
        <v>45.510331875581031</v>
      </c>
      <c r="L19" s="156"/>
      <c r="N19" s="156"/>
    </row>
    <row r="20" spans="1:24" s="137" customFormat="1" ht="26.25" customHeight="1">
      <c r="A20" s="96" t="s">
        <v>19</v>
      </c>
      <c r="B20" s="96">
        <v>2</v>
      </c>
      <c r="C20" s="96">
        <v>2</v>
      </c>
      <c r="D20" s="96" t="s">
        <v>43</v>
      </c>
      <c r="E20" s="114" t="s">
        <v>44</v>
      </c>
      <c r="F20" s="134">
        <v>9</v>
      </c>
      <c r="G20" s="112">
        <v>418</v>
      </c>
      <c r="H20" s="135" t="s">
        <v>22</v>
      </c>
      <c r="I20" s="113">
        <f>'2019'!I20*1.025</f>
        <v>45.510331875581031</v>
      </c>
      <c r="J20" s="100"/>
      <c r="K20" s="100"/>
      <c r="L20" s="156"/>
      <c r="M20" s="100"/>
      <c r="N20" s="156"/>
      <c r="O20" s="100"/>
      <c r="P20" s="100"/>
      <c r="Q20" s="100"/>
      <c r="R20" s="100"/>
      <c r="S20" s="100"/>
      <c r="T20" s="136"/>
      <c r="U20" s="136"/>
      <c r="V20" s="136"/>
      <c r="W20" s="136"/>
      <c r="X20" s="136"/>
    </row>
    <row r="21" spans="1:24" s="100" customFormat="1" ht="26.25" customHeight="1">
      <c r="A21" s="96" t="s">
        <v>19</v>
      </c>
      <c r="B21" s="96">
        <v>2</v>
      </c>
      <c r="C21" s="96">
        <v>2</v>
      </c>
      <c r="D21" s="96" t="s">
        <v>45</v>
      </c>
      <c r="E21" s="114" t="s">
        <v>46</v>
      </c>
      <c r="F21" s="112">
        <v>9</v>
      </c>
      <c r="G21" s="112">
        <v>418</v>
      </c>
      <c r="H21" s="135" t="s">
        <v>22</v>
      </c>
      <c r="I21" s="113">
        <f>'2019'!I21*1.025</f>
        <v>45.510331875581031</v>
      </c>
      <c r="L21" s="156"/>
      <c r="N21" s="156"/>
    </row>
    <row r="22" spans="1:24" s="100" customFormat="1" ht="26.25" customHeight="1">
      <c r="A22" s="96" t="s">
        <v>19</v>
      </c>
      <c r="B22" s="96">
        <v>2</v>
      </c>
      <c r="C22" s="96">
        <v>5</v>
      </c>
      <c r="D22" s="96" t="s">
        <v>47</v>
      </c>
      <c r="E22" s="100" t="s">
        <v>48</v>
      </c>
      <c r="F22" s="112">
        <v>9</v>
      </c>
      <c r="G22" s="112">
        <v>418</v>
      </c>
      <c r="H22" s="99" t="s">
        <v>22</v>
      </c>
      <c r="I22" s="113">
        <f>(('2019'!I22+2.33)*1.025)-2.33</f>
        <v>43.180331875581032</v>
      </c>
      <c r="L22" s="156"/>
      <c r="N22" s="156"/>
    </row>
    <row r="23" spans="1:24" s="100" customFormat="1" ht="26.25" customHeight="1">
      <c r="A23" s="96" t="s">
        <v>19</v>
      </c>
      <c r="B23" s="96">
        <v>2</v>
      </c>
      <c r="C23" s="96">
        <v>5</v>
      </c>
      <c r="D23" s="96" t="s">
        <v>49</v>
      </c>
      <c r="E23" s="100" t="s">
        <v>50</v>
      </c>
      <c r="F23" s="112">
        <v>9</v>
      </c>
      <c r="G23" s="112">
        <v>418</v>
      </c>
      <c r="H23" s="99" t="s">
        <v>22</v>
      </c>
      <c r="I23" s="113">
        <f>(('2019'!I23+2.33)*1.025)-2.33</f>
        <v>43.180331875581032</v>
      </c>
      <c r="L23" s="156"/>
      <c r="N23" s="156"/>
    </row>
    <row r="24" spans="1:24" s="100" customFormat="1" ht="18" customHeight="1">
      <c r="A24" s="138"/>
      <c r="B24" s="138"/>
      <c r="C24" s="138"/>
      <c r="D24" s="139"/>
      <c r="E24" s="120" t="s">
        <v>37</v>
      </c>
      <c r="F24" s="112"/>
      <c r="G24" s="112"/>
      <c r="H24" s="99"/>
      <c r="I24" s="98"/>
    </row>
    <row r="25" spans="1:24" s="100" customFormat="1" ht="7.5" customHeight="1">
      <c r="A25" s="138"/>
      <c r="B25" s="138"/>
      <c r="C25" s="138"/>
      <c r="D25" s="139"/>
      <c r="E25" s="120"/>
      <c r="F25" s="112"/>
      <c r="G25" s="112"/>
      <c r="H25" s="99"/>
      <c r="I25" s="98"/>
    </row>
    <row r="26" spans="1:24" s="100" customFormat="1">
      <c r="A26" s="127" t="s">
        <v>77</v>
      </c>
      <c r="C26" s="128"/>
      <c r="D26" s="128"/>
      <c r="E26" s="127"/>
      <c r="F26" s="128"/>
      <c r="G26" s="127"/>
      <c r="H26" s="127"/>
      <c r="I26" s="129"/>
      <c r="J26" s="130"/>
      <c r="K26" s="130"/>
      <c r="L26" s="117"/>
    </row>
    <row r="27" spans="1:24" s="100" customFormat="1">
      <c r="A27" s="127" t="s">
        <v>74</v>
      </c>
      <c r="C27" s="128"/>
      <c r="D27" s="128"/>
      <c r="E27" s="127"/>
      <c r="F27" s="128"/>
      <c r="G27" s="127"/>
      <c r="H27" s="127"/>
      <c r="I27" s="129"/>
      <c r="J27" s="130"/>
      <c r="K27" s="130"/>
      <c r="L27" s="117"/>
    </row>
    <row r="28" spans="1:24" s="100" customFormat="1">
      <c r="A28" s="127" t="s">
        <v>75</v>
      </c>
      <c r="C28" s="128"/>
      <c r="D28" s="128"/>
      <c r="E28" s="127"/>
      <c r="F28" s="128"/>
      <c r="G28" s="127"/>
      <c r="H28" s="127"/>
      <c r="I28" s="129"/>
      <c r="J28" s="130"/>
      <c r="K28" s="130"/>
      <c r="L28" s="117"/>
    </row>
    <row r="29" spans="1:24" s="100" customFormat="1">
      <c r="A29" s="127" t="s">
        <v>76</v>
      </c>
      <c r="B29" s="127"/>
      <c r="C29" s="128"/>
      <c r="D29" s="128"/>
      <c r="E29" s="127"/>
      <c r="F29" s="128"/>
      <c r="G29" s="127"/>
      <c r="H29" s="127"/>
      <c r="I29" s="129"/>
      <c r="J29" s="130"/>
      <c r="K29" s="130"/>
      <c r="L29" s="117"/>
    </row>
    <row r="30" spans="1:24" s="100" customFormat="1" ht="6" customHeight="1">
      <c r="A30" s="127"/>
      <c r="B30" s="127"/>
      <c r="C30" s="128"/>
      <c r="D30" s="128"/>
      <c r="E30" s="127"/>
      <c r="F30" s="128"/>
      <c r="G30" s="127"/>
      <c r="H30" s="127"/>
      <c r="I30" s="129"/>
      <c r="J30" s="130"/>
      <c r="K30" s="130"/>
      <c r="L30" s="117"/>
    </row>
    <row r="31" spans="1:24" s="100" customFormat="1">
      <c r="A31" s="105"/>
      <c r="B31" s="105"/>
      <c r="C31" s="106" t="s">
        <v>4</v>
      </c>
      <c r="D31" s="107" t="s">
        <v>5</v>
      </c>
      <c r="E31" s="105"/>
      <c r="F31" s="106" t="s">
        <v>6</v>
      </c>
      <c r="G31" s="105"/>
      <c r="H31" s="105"/>
      <c r="I31" s="131" t="s">
        <v>7</v>
      </c>
      <c r="J31" s="132"/>
      <c r="K31" s="132"/>
      <c r="L31" s="140"/>
    </row>
    <row r="32" spans="1:24" s="100" customFormat="1" ht="14.4" thickBot="1">
      <c r="A32" s="110" t="s">
        <v>9</v>
      </c>
      <c r="B32" s="110" t="s">
        <v>10</v>
      </c>
      <c r="C32" s="110" t="s">
        <v>11</v>
      </c>
      <c r="D32" s="110" t="s">
        <v>12</v>
      </c>
      <c r="E32" s="110" t="s">
        <v>13</v>
      </c>
      <c r="F32" s="110" t="s">
        <v>11</v>
      </c>
      <c r="G32" s="110" t="s">
        <v>14</v>
      </c>
      <c r="H32" s="110" t="s">
        <v>15</v>
      </c>
      <c r="I32" s="111">
        <v>1</v>
      </c>
      <c r="J32" s="133"/>
      <c r="K32" s="133"/>
      <c r="L32" s="141"/>
      <c r="M32" s="118"/>
    </row>
    <row r="33" spans="1:14" s="100" customFormat="1" ht="24" customHeight="1">
      <c r="A33" s="138" t="s">
        <v>19</v>
      </c>
      <c r="B33" s="138">
        <v>2</v>
      </c>
      <c r="C33" s="138">
        <v>7</v>
      </c>
      <c r="D33" s="96" t="s">
        <v>54</v>
      </c>
      <c r="E33" s="100" t="s">
        <v>55</v>
      </c>
      <c r="F33" s="112">
        <v>9</v>
      </c>
      <c r="G33" s="112">
        <v>418</v>
      </c>
      <c r="H33" s="99" t="s">
        <v>22</v>
      </c>
      <c r="I33" s="113">
        <f>'2019'!I33*1.025</f>
        <v>44.397026194096647</v>
      </c>
      <c r="L33" s="156"/>
      <c r="N33" s="156"/>
    </row>
    <row r="34" spans="1:14" s="100" customFormat="1" ht="24" customHeight="1">
      <c r="A34" s="138" t="s">
        <v>19</v>
      </c>
      <c r="B34" s="138">
        <v>2</v>
      </c>
      <c r="C34" s="96">
        <v>7</v>
      </c>
      <c r="D34" s="96" t="s">
        <v>56</v>
      </c>
      <c r="E34" s="114" t="s">
        <v>57</v>
      </c>
      <c r="F34" s="142">
        <v>9</v>
      </c>
      <c r="G34" s="112">
        <v>418</v>
      </c>
      <c r="H34" s="99" t="s">
        <v>22</v>
      </c>
      <c r="I34" s="113">
        <f>'2019'!I34*1.025</f>
        <v>44.397026194096647</v>
      </c>
      <c r="J34" s="116"/>
      <c r="L34" s="156"/>
      <c r="N34" s="156"/>
    </row>
    <row r="35" spans="1:14" s="100" customFormat="1" ht="24" customHeight="1">
      <c r="A35" s="138" t="s">
        <v>19</v>
      </c>
      <c r="B35" s="138">
        <v>2</v>
      </c>
      <c r="C35" s="138">
        <v>8</v>
      </c>
      <c r="D35" s="96" t="s">
        <v>58</v>
      </c>
      <c r="E35" s="100" t="s">
        <v>59</v>
      </c>
      <c r="F35" s="112">
        <v>9</v>
      </c>
      <c r="G35" s="112">
        <v>418</v>
      </c>
      <c r="H35" s="99" t="s">
        <v>22</v>
      </c>
      <c r="I35" s="113">
        <f>(('2019'!I35+2.33)*1.025)-2.33</f>
        <v>42.067026194096648</v>
      </c>
      <c r="L35" s="156"/>
      <c r="N35" s="156"/>
    </row>
    <row r="36" spans="1:14" s="100" customFormat="1" ht="24" customHeight="1">
      <c r="A36" s="138" t="s">
        <v>19</v>
      </c>
      <c r="B36" s="138">
        <v>2</v>
      </c>
      <c r="C36" s="138">
        <v>8</v>
      </c>
      <c r="D36" s="96" t="s">
        <v>60</v>
      </c>
      <c r="E36" s="100" t="s">
        <v>61</v>
      </c>
      <c r="F36" s="112">
        <v>9</v>
      </c>
      <c r="G36" s="112">
        <v>418</v>
      </c>
      <c r="H36" s="99" t="s">
        <v>22</v>
      </c>
      <c r="I36" s="113">
        <f>(('2019'!I36+2.33)*1.025)-2.33</f>
        <v>42.067026194096648</v>
      </c>
      <c r="L36" s="156"/>
      <c r="N36" s="156"/>
    </row>
    <row r="37" spans="1:14" s="100" customFormat="1">
      <c r="A37" s="138"/>
      <c r="B37" s="138"/>
      <c r="C37" s="138"/>
      <c r="D37" s="139"/>
      <c r="E37" s="120" t="s">
        <v>37</v>
      </c>
      <c r="F37" s="112"/>
      <c r="G37" s="112"/>
      <c r="H37" s="99"/>
      <c r="I37" s="98"/>
    </row>
    <row r="38" spans="1:14" s="100" customFormat="1" ht="5.25" customHeight="1">
      <c r="A38" s="138"/>
      <c r="B38" s="138"/>
      <c r="C38" s="138"/>
      <c r="D38" s="139"/>
      <c r="E38" s="120"/>
      <c r="F38" s="112"/>
      <c r="G38" s="112"/>
      <c r="H38" s="99"/>
      <c r="I38" s="98"/>
    </row>
    <row r="39" spans="1:14" s="100" customFormat="1">
      <c r="A39" s="127" t="s">
        <v>73</v>
      </c>
      <c r="C39" s="128"/>
      <c r="D39" s="128"/>
      <c r="E39" s="127"/>
      <c r="F39" s="128"/>
      <c r="G39" s="127"/>
      <c r="H39" s="127"/>
      <c r="I39" s="129"/>
      <c r="J39" s="130"/>
      <c r="K39" s="130"/>
      <c r="L39" s="117"/>
    </row>
    <row r="40" spans="1:14" s="100" customFormat="1">
      <c r="A40" s="127" t="s">
        <v>74</v>
      </c>
      <c r="C40" s="128"/>
      <c r="D40" s="128"/>
      <c r="E40" s="127"/>
      <c r="F40" s="128"/>
      <c r="G40" s="127"/>
      <c r="H40" s="127"/>
      <c r="I40" s="129"/>
      <c r="J40" s="130"/>
      <c r="K40" s="130"/>
      <c r="L40" s="117"/>
    </row>
    <row r="41" spans="1:14" s="100" customFormat="1">
      <c r="A41" s="127" t="s">
        <v>75</v>
      </c>
      <c r="C41" s="128"/>
      <c r="D41" s="128"/>
      <c r="E41" s="127"/>
      <c r="F41" s="128"/>
      <c r="G41" s="127"/>
      <c r="H41" s="127"/>
      <c r="I41" s="129"/>
      <c r="J41" s="130"/>
      <c r="K41" s="130"/>
      <c r="L41" s="117"/>
    </row>
    <row r="42" spans="1:14" s="100" customFormat="1">
      <c r="A42" s="127" t="s">
        <v>76</v>
      </c>
      <c r="C42" s="128"/>
      <c r="D42" s="128"/>
      <c r="E42" s="127"/>
      <c r="F42" s="128"/>
      <c r="G42" s="127"/>
      <c r="H42" s="127"/>
      <c r="I42" s="129"/>
      <c r="J42" s="130"/>
      <c r="K42" s="130"/>
      <c r="L42" s="117"/>
    </row>
    <row r="43" spans="1:14" s="100" customFormat="1" ht="6.75" customHeight="1">
      <c r="A43" s="127"/>
      <c r="B43" s="127"/>
      <c r="C43" s="128"/>
      <c r="D43" s="128"/>
      <c r="E43" s="127"/>
      <c r="F43" s="128"/>
      <c r="G43" s="127"/>
      <c r="H43" s="127"/>
      <c r="I43" s="129"/>
      <c r="J43" s="130"/>
      <c r="K43" s="130"/>
      <c r="L43" s="117"/>
    </row>
    <row r="44" spans="1:14">
      <c r="A44" s="145" t="s">
        <v>78</v>
      </c>
      <c r="B44" s="146"/>
      <c r="C44" s="146"/>
      <c r="D44" s="146"/>
      <c r="E44" s="147"/>
      <c r="F44" s="146"/>
      <c r="G44" s="147"/>
      <c r="H44" s="147"/>
      <c r="I44" s="148"/>
    </row>
    <row r="45" spans="1:14">
      <c r="A45" s="145" t="s">
        <v>65</v>
      </c>
      <c r="B45" s="146"/>
      <c r="C45" s="146"/>
      <c r="D45" s="146"/>
      <c r="E45" s="147"/>
      <c r="F45" s="146"/>
      <c r="G45" s="147"/>
      <c r="H45" s="147"/>
      <c r="I45" s="148"/>
      <c r="N45" s="149"/>
    </row>
    <row r="46" spans="1:14">
      <c r="A46" s="150"/>
      <c r="B46" s="151">
        <f>'2019'!B46*1.025</f>
        <v>0.25794480854600205</v>
      </c>
      <c r="C46" s="152" t="s">
        <v>66</v>
      </c>
      <c r="E46" s="153"/>
      <c r="F46" s="153"/>
      <c r="G46" s="150"/>
      <c r="H46" s="150"/>
      <c r="I46" s="154"/>
      <c r="J46" s="118"/>
      <c r="N46" s="149"/>
    </row>
    <row r="47" spans="1:14">
      <c r="A47" s="150"/>
      <c r="B47" s="151">
        <f>'2019'!B47*1.025</f>
        <v>0.35779441185413186</v>
      </c>
      <c r="C47" s="152" t="s">
        <v>67</v>
      </c>
      <c r="E47" s="153"/>
      <c r="F47" s="153"/>
      <c r="G47" s="150"/>
      <c r="H47" s="150"/>
      <c r="I47" s="154"/>
      <c r="N47" s="149"/>
    </row>
    <row r="48" spans="1:14">
      <c r="A48" s="150"/>
      <c r="B48" s="151">
        <f>'2019'!B48*1.025</f>
        <v>0.41960607104487885</v>
      </c>
      <c r="C48" s="152" t="s">
        <v>68</v>
      </c>
      <c r="E48" s="153"/>
      <c r="F48" s="153"/>
      <c r="G48" s="150"/>
      <c r="H48" s="150"/>
      <c r="I48" s="154"/>
      <c r="N48" s="149"/>
    </row>
    <row r="49" spans="1:14">
      <c r="A49" s="150"/>
      <c r="B49" s="151">
        <f>'2019'!B49*1.025</f>
        <v>0.49330458777230807</v>
      </c>
      <c r="C49" s="152" t="s">
        <v>69</v>
      </c>
      <c r="E49" s="153"/>
      <c r="F49" s="153"/>
      <c r="G49" s="150"/>
      <c r="H49" s="150"/>
      <c r="I49" s="154"/>
      <c r="N49" s="149"/>
    </row>
    <row r="50" spans="1:14" ht="6.75" customHeight="1"/>
    <row r="51" spans="1:14">
      <c r="A51" s="94" t="s">
        <v>71</v>
      </c>
    </row>
    <row r="52" spans="1:14">
      <c r="A52" s="94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2"/>
  <sheetViews>
    <sheetView topLeftCell="E14" workbookViewId="0">
      <selection activeCell="I22" sqref="I22"/>
    </sheetView>
  </sheetViews>
  <sheetFormatPr defaultColWidth="9.109375" defaultRowHeight="13.8"/>
  <cols>
    <col min="1" max="1" width="4.88671875" style="97" customWidth="1"/>
    <col min="2" max="2" width="6.44140625" style="97" customWidth="1"/>
    <col min="3" max="3" width="6.44140625" style="96" customWidth="1"/>
    <col min="4" max="4" width="8" style="96" customWidth="1"/>
    <col min="5" max="5" width="64.33203125" style="97" customWidth="1"/>
    <col min="6" max="6" width="5.5546875" style="96" hidden="1" customWidth="1"/>
    <col min="7" max="7" width="5.33203125" style="97" hidden="1" customWidth="1"/>
    <col min="8" max="8" width="2.6640625" style="97" customWidth="1"/>
    <col min="9" max="9" width="8.44140625" style="155" customWidth="1"/>
    <col min="10" max="10" width="15.6640625" style="100" bestFit="1" customWidth="1"/>
    <col min="11" max="11" width="7.109375" style="100" bestFit="1" customWidth="1"/>
    <col min="12" max="12" width="62.44140625" style="100" bestFit="1" customWidth="1"/>
    <col min="13" max="13" width="6.44140625" style="100" bestFit="1" customWidth="1"/>
    <col min="14" max="14" width="10.5546875" style="100" bestFit="1" customWidth="1"/>
    <col min="15" max="24" width="9.109375" style="100"/>
    <col min="25" max="16384" width="9.109375" style="97"/>
  </cols>
  <sheetData>
    <row r="1" spans="1:15">
      <c r="A1" s="94" t="s">
        <v>0</v>
      </c>
      <c r="B1" s="94"/>
      <c r="C1" s="95"/>
      <c r="D1" s="95"/>
      <c r="E1" s="94"/>
      <c r="I1" s="98"/>
      <c r="J1" s="99"/>
      <c r="K1" s="99"/>
    </row>
    <row r="2" spans="1:15">
      <c r="A2" s="94" t="s">
        <v>84</v>
      </c>
      <c r="B2" s="94"/>
      <c r="C2" s="95"/>
      <c r="D2" s="95"/>
      <c r="E2" s="94"/>
      <c r="F2" s="95"/>
      <c r="G2" s="94"/>
      <c r="H2" s="94"/>
      <c r="I2" s="101"/>
      <c r="J2" s="102"/>
      <c r="K2" s="102"/>
      <c r="L2" s="103"/>
    </row>
    <row r="3" spans="1:15" ht="15" customHeight="1">
      <c r="A3" s="94"/>
      <c r="B3" s="94"/>
      <c r="C3" s="104"/>
      <c r="I3" s="98"/>
      <c r="J3" s="99"/>
      <c r="K3" s="99"/>
    </row>
    <row r="4" spans="1:15">
      <c r="A4" s="105"/>
      <c r="B4" s="105"/>
      <c r="C4" s="106" t="s">
        <v>4</v>
      </c>
      <c r="D4" s="107" t="s">
        <v>5</v>
      </c>
      <c r="E4" s="105"/>
      <c r="F4" s="106" t="s">
        <v>6</v>
      </c>
      <c r="G4" s="105"/>
      <c r="H4" s="107"/>
      <c r="I4" s="108" t="s">
        <v>7</v>
      </c>
      <c r="K4" s="107"/>
      <c r="L4" s="109"/>
      <c r="M4" s="109"/>
    </row>
    <row r="5" spans="1:15" ht="14.4" thickBot="1">
      <c r="A5" s="110" t="s">
        <v>9</v>
      </c>
      <c r="B5" s="110" t="s">
        <v>10</v>
      </c>
      <c r="C5" s="110" t="s">
        <v>11</v>
      </c>
      <c r="D5" s="110" t="s">
        <v>12</v>
      </c>
      <c r="E5" s="110" t="s">
        <v>13</v>
      </c>
      <c r="F5" s="110" t="s">
        <v>11</v>
      </c>
      <c r="G5" s="110" t="s">
        <v>14</v>
      </c>
      <c r="H5" s="110" t="s">
        <v>15</v>
      </c>
      <c r="I5" s="111">
        <v>1</v>
      </c>
      <c r="J5" s="102"/>
      <c r="K5" s="107" t="s">
        <v>90</v>
      </c>
      <c r="L5" s="166" t="s">
        <v>96</v>
      </c>
      <c r="M5" s="166" t="s">
        <v>97</v>
      </c>
      <c r="N5" s="109"/>
      <c r="O5" s="109"/>
    </row>
    <row r="6" spans="1:15" ht="24.75" customHeight="1">
      <c r="A6" s="96" t="s">
        <v>19</v>
      </c>
      <c r="B6" s="96">
        <v>2</v>
      </c>
      <c r="C6" s="96">
        <v>1</v>
      </c>
      <c r="D6" s="96" t="s">
        <v>20</v>
      </c>
      <c r="E6" s="100" t="s">
        <v>21</v>
      </c>
      <c r="F6" s="112">
        <v>8</v>
      </c>
      <c r="G6" s="112">
        <v>395</v>
      </c>
      <c r="H6" s="96" t="s">
        <v>22</v>
      </c>
      <c r="I6" s="113">
        <f>'2020'!I6*1.025</f>
        <v>42.226179168824814</v>
      </c>
      <c r="K6" s="100" t="str">
        <f>D6</f>
        <v>05470C</v>
      </c>
      <c r="L6" s="100" t="str">
        <f>E6</f>
        <v>Building Inspector - Building</v>
      </c>
      <c r="M6" s="164">
        <f>I6</f>
        <v>42.226179168824814</v>
      </c>
    </row>
    <row r="7" spans="1:15" ht="24.75" customHeight="1">
      <c r="A7" s="96" t="s">
        <v>19</v>
      </c>
      <c r="B7" s="96">
        <v>2</v>
      </c>
      <c r="C7" s="96">
        <v>1</v>
      </c>
      <c r="D7" s="96" t="s">
        <v>24</v>
      </c>
      <c r="E7" s="114" t="s">
        <v>25</v>
      </c>
      <c r="F7" s="115">
        <v>8</v>
      </c>
      <c r="G7" s="112">
        <v>395</v>
      </c>
      <c r="H7" s="96" t="s">
        <v>22</v>
      </c>
      <c r="I7" s="113">
        <f>'2020'!I7*1.025</f>
        <v>42.226179168824814</v>
      </c>
      <c r="K7" s="100" t="str">
        <f t="shared" ref="K7:K23" si="0">D7</f>
        <v>05670C</v>
      </c>
      <c r="L7" s="100" t="str">
        <f t="shared" ref="L7:L23" si="1">E7</f>
        <v>Building Inspector - Warm Air Heating /Air Conditioning/ Ventillation</v>
      </c>
      <c r="M7" s="164">
        <f t="shared" ref="M7:M23" si="2">I7</f>
        <v>42.226179168824814</v>
      </c>
    </row>
    <row r="8" spans="1:15" s="100" customFormat="1" ht="24.75" customHeight="1">
      <c r="A8" s="96" t="s">
        <v>19</v>
      </c>
      <c r="B8" s="96">
        <v>2</v>
      </c>
      <c r="C8" s="96">
        <v>7</v>
      </c>
      <c r="D8" s="96" t="s">
        <v>26</v>
      </c>
      <c r="E8" s="100" t="s">
        <v>27</v>
      </c>
      <c r="F8" s="112">
        <v>8</v>
      </c>
      <c r="G8" s="112">
        <v>395</v>
      </c>
      <c r="H8" s="99" t="s">
        <v>22</v>
      </c>
      <c r="I8" s="113">
        <f>'2020'!I8*1.025</f>
        <v>45.506951848949058</v>
      </c>
      <c r="K8" s="100" t="str">
        <f t="shared" si="0"/>
        <v>05490C</v>
      </c>
      <c r="L8" s="100" t="str">
        <f t="shared" si="1"/>
        <v>Building Inspector - Elevator</v>
      </c>
      <c r="M8" s="164">
        <f t="shared" si="2"/>
        <v>45.506951848949058</v>
      </c>
    </row>
    <row r="9" spans="1:15" s="100" customFormat="1" ht="24.75" customHeight="1">
      <c r="A9" s="96" t="s">
        <v>19</v>
      </c>
      <c r="B9" s="96">
        <v>2</v>
      </c>
      <c r="C9" s="96">
        <v>4</v>
      </c>
      <c r="D9" s="96" t="s">
        <v>28</v>
      </c>
      <c r="E9" s="100" t="s">
        <v>29</v>
      </c>
      <c r="F9" s="99">
        <v>8</v>
      </c>
      <c r="G9" s="112">
        <v>395</v>
      </c>
      <c r="H9" s="100" t="s">
        <v>22</v>
      </c>
      <c r="I9" s="113">
        <f>(('2020'!I9+2.33)*1.025)-2.33</f>
        <v>39.896179168824816</v>
      </c>
      <c r="K9" s="100" t="str">
        <f t="shared" si="0"/>
        <v>05610C</v>
      </c>
      <c r="L9" s="100" t="str">
        <f t="shared" si="1"/>
        <v>Building Inspector - Plumbing*</v>
      </c>
      <c r="M9" s="164">
        <f t="shared" si="2"/>
        <v>39.896179168824816</v>
      </c>
    </row>
    <row r="10" spans="1:15" s="100" customFormat="1" ht="24.75" customHeight="1">
      <c r="A10" s="96" t="s">
        <v>19</v>
      </c>
      <c r="B10" s="96">
        <v>2</v>
      </c>
      <c r="C10" s="96">
        <v>4</v>
      </c>
      <c r="D10" s="96" t="s">
        <v>30</v>
      </c>
      <c r="E10" s="100" t="s">
        <v>31</v>
      </c>
      <c r="F10" s="99">
        <v>8</v>
      </c>
      <c r="G10" s="112">
        <v>395</v>
      </c>
      <c r="H10" s="100" t="s">
        <v>22</v>
      </c>
      <c r="I10" s="113">
        <f>(('2020'!I10+2.33)*1.025)-2.33</f>
        <v>39.896179168824816</v>
      </c>
      <c r="K10" s="100" t="str">
        <f t="shared" si="0"/>
        <v>05560C</v>
      </c>
      <c r="L10" s="100" t="str">
        <f t="shared" si="1"/>
        <v>Building Inspector - Pipe Trades*</v>
      </c>
      <c r="M10" s="164">
        <f t="shared" si="2"/>
        <v>39.896179168824816</v>
      </c>
      <c r="N10" s="118"/>
      <c r="O10" s="118"/>
    </row>
    <row r="11" spans="1:15" s="100" customFormat="1">
      <c r="A11" s="119"/>
      <c r="B11" s="120"/>
      <c r="C11" s="121"/>
      <c r="D11" s="121"/>
      <c r="E11" s="120" t="s">
        <v>37</v>
      </c>
      <c r="F11" s="122"/>
      <c r="G11" s="123"/>
      <c r="H11" s="124"/>
      <c r="I11" s="125"/>
      <c r="J11" s="116"/>
      <c r="M11" s="164"/>
    </row>
    <row r="12" spans="1:15" s="100" customFormat="1" ht="8.25" customHeight="1">
      <c r="A12" s="119"/>
      <c r="B12" s="120"/>
      <c r="C12" s="121"/>
      <c r="D12" s="121"/>
      <c r="E12" s="120"/>
      <c r="F12" s="122"/>
      <c r="G12" s="123"/>
      <c r="H12" s="124"/>
      <c r="I12" s="125"/>
      <c r="J12" s="116"/>
      <c r="M12" s="164"/>
    </row>
    <row r="13" spans="1:15" s="100" customFormat="1">
      <c r="A13" s="127" t="s">
        <v>38</v>
      </c>
      <c r="C13" s="128"/>
      <c r="D13" s="128"/>
      <c r="E13" s="127"/>
      <c r="F13" s="128"/>
      <c r="G13" s="127"/>
      <c r="H13" s="127"/>
      <c r="I13" s="129"/>
      <c r="J13" s="130"/>
      <c r="M13" s="164"/>
    </row>
    <row r="14" spans="1:15" s="100" customFormat="1">
      <c r="A14" s="127" t="s">
        <v>39</v>
      </c>
      <c r="C14" s="128"/>
      <c r="D14" s="128"/>
      <c r="E14" s="127"/>
      <c r="F14" s="128"/>
      <c r="G14" s="127"/>
      <c r="H14" s="127"/>
      <c r="I14" s="129"/>
      <c r="J14" s="130"/>
      <c r="K14" s="100" t="s">
        <v>98</v>
      </c>
      <c r="M14" s="164">
        <v>2.33</v>
      </c>
    </row>
    <row r="15" spans="1:15" s="100" customFormat="1">
      <c r="A15" s="127" t="s">
        <v>40</v>
      </c>
      <c r="C15" s="128"/>
      <c r="D15" s="128"/>
      <c r="E15" s="127"/>
      <c r="F15" s="128"/>
      <c r="G15" s="127"/>
      <c r="H15" s="127"/>
      <c r="I15" s="129"/>
      <c r="J15" s="130"/>
      <c r="M15" s="164"/>
    </row>
    <row r="16" spans="1:15" s="100" customFormat="1">
      <c r="A16" s="127"/>
      <c r="B16" s="127"/>
      <c r="C16" s="128"/>
      <c r="D16" s="128"/>
      <c r="E16" s="127"/>
      <c r="F16" s="128"/>
      <c r="G16" s="127"/>
      <c r="H16" s="127"/>
      <c r="I16" s="129"/>
      <c r="J16" s="130"/>
      <c r="M16" s="164"/>
    </row>
    <row r="17" spans="1:24" s="100" customFormat="1">
      <c r="A17" s="105"/>
      <c r="B17" s="105"/>
      <c r="C17" s="106" t="s">
        <v>4</v>
      </c>
      <c r="D17" s="107" t="s">
        <v>5</v>
      </c>
      <c r="E17" s="105"/>
      <c r="F17" s="106" t="s">
        <v>6</v>
      </c>
      <c r="G17" s="105"/>
      <c r="H17" s="105"/>
      <c r="I17" s="131" t="s">
        <v>7</v>
      </c>
      <c r="J17" s="132"/>
      <c r="M17" s="164"/>
    </row>
    <row r="18" spans="1:24" s="100" customFormat="1" ht="14.4" thickBot="1">
      <c r="A18" s="110" t="s">
        <v>9</v>
      </c>
      <c r="B18" s="110" t="s">
        <v>10</v>
      </c>
      <c r="C18" s="110" t="s">
        <v>11</v>
      </c>
      <c r="D18" s="110" t="s">
        <v>12</v>
      </c>
      <c r="E18" s="110" t="s">
        <v>13</v>
      </c>
      <c r="F18" s="110" t="s">
        <v>11</v>
      </c>
      <c r="G18" s="110" t="s">
        <v>14</v>
      </c>
      <c r="H18" s="110" t="s">
        <v>15</v>
      </c>
      <c r="I18" s="111">
        <v>1</v>
      </c>
      <c r="J18" s="133"/>
      <c r="M18" s="164"/>
    </row>
    <row r="19" spans="1:24" s="100" customFormat="1" ht="26.25" customHeight="1">
      <c r="A19" s="96" t="s">
        <v>19</v>
      </c>
      <c r="B19" s="96">
        <v>2</v>
      </c>
      <c r="C19" s="96">
        <v>2</v>
      </c>
      <c r="D19" s="96" t="s">
        <v>41</v>
      </c>
      <c r="E19" s="114" t="s">
        <v>42</v>
      </c>
      <c r="F19" s="112">
        <v>9</v>
      </c>
      <c r="G19" s="112">
        <v>418</v>
      </c>
      <c r="H19" s="99" t="s">
        <v>22</v>
      </c>
      <c r="I19" s="113">
        <f>'2020'!I19*1.025</f>
        <v>46.648090172470553</v>
      </c>
      <c r="K19" s="100" t="str">
        <f t="shared" si="0"/>
        <v>05960C</v>
      </c>
      <c r="L19" s="100" t="str">
        <f t="shared" si="1"/>
        <v xml:space="preserve">Lead Building Inspector - Building  </v>
      </c>
      <c r="M19" s="164">
        <f t="shared" si="2"/>
        <v>46.648090172470553</v>
      </c>
    </row>
    <row r="20" spans="1:24" s="137" customFormat="1" ht="26.25" customHeight="1">
      <c r="A20" s="96" t="s">
        <v>19</v>
      </c>
      <c r="B20" s="96">
        <v>2</v>
      </c>
      <c r="C20" s="96">
        <v>2</v>
      </c>
      <c r="D20" s="96" t="s">
        <v>43</v>
      </c>
      <c r="E20" s="114" t="s">
        <v>44</v>
      </c>
      <c r="F20" s="134">
        <v>9</v>
      </c>
      <c r="G20" s="112">
        <v>418</v>
      </c>
      <c r="H20" s="135" t="s">
        <v>22</v>
      </c>
      <c r="I20" s="113">
        <f>'2020'!I20*1.025</f>
        <v>46.648090172470553</v>
      </c>
      <c r="J20" s="100"/>
      <c r="K20" s="100" t="str">
        <f t="shared" si="0"/>
        <v>06010C</v>
      </c>
      <c r="L20" s="100" t="str">
        <f t="shared" si="1"/>
        <v>Lead Building Inspector - Warm Air Heating /Air Conditioning/ Ventillation</v>
      </c>
      <c r="M20" s="164">
        <f t="shared" si="2"/>
        <v>46.648090172470553</v>
      </c>
      <c r="N20" s="100"/>
      <c r="O20" s="100"/>
      <c r="P20" s="100"/>
      <c r="Q20" s="136"/>
      <c r="R20" s="136"/>
      <c r="S20" s="136"/>
      <c r="T20" s="136"/>
      <c r="U20" s="136"/>
      <c r="V20" s="136"/>
      <c r="W20" s="136"/>
      <c r="X20" s="136"/>
    </row>
    <row r="21" spans="1:24" s="100" customFormat="1" ht="26.25" customHeight="1">
      <c r="A21" s="96" t="s">
        <v>19</v>
      </c>
      <c r="B21" s="96">
        <v>2</v>
      </c>
      <c r="C21" s="96">
        <v>2</v>
      </c>
      <c r="D21" s="96" t="s">
        <v>45</v>
      </c>
      <c r="E21" s="114" t="s">
        <v>46</v>
      </c>
      <c r="F21" s="112">
        <v>9</v>
      </c>
      <c r="G21" s="112">
        <v>418</v>
      </c>
      <c r="H21" s="135" t="s">
        <v>22</v>
      </c>
      <c r="I21" s="113">
        <f>'2020'!I21*1.025</f>
        <v>46.648090172470553</v>
      </c>
      <c r="K21" s="100" t="str">
        <f t="shared" si="0"/>
        <v>05959C</v>
      </c>
      <c r="L21" s="100" t="str">
        <f t="shared" si="1"/>
        <v>Lead Building Inspector - Elevator</v>
      </c>
      <c r="M21" s="164">
        <f t="shared" si="2"/>
        <v>46.648090172470553</v>
      </c>
    </row>
    <row r="22" spans="1:24" s="100" customFormat="1" ht="26.25" customHeight="1">
      <c r="A22" s="96" t="s">
        <v>19</v>
      </c>
      <c r="B22" s="96">
        <v>2</v>
      </c>
      <c r="C22" s="96">
        <v>5</v>
      </c>
      <c r="D22" s="96" t="s">
        <v>47</v>
      </c>
      <c r="E22" s="100" t="s">
        <v>48</v>
      </c>
      <c r="F22" s="112">
        <v>9</v>
      </c>
      <c r="G22" s="112">
        <v>418</v>
      </c>
      <c r="H22" s="99" t="s">
        <v>22</v>
      </c>
      <c r="I22" s="113">
        <f>(('2020'!I22+2.33)*1.025)-2.33</f>
        <v>44.318090172470555</v>
      </c>
      <c r="K22" s="100" t="str">
        <f t="shared" si="0"/>
        <v>06000C</v>
      </c>
      <c r="L22" s="100" t="str">
        <f t="shared" si="1"/>
        <v>Lead Building Inspector - Plumbing*</v>
      </c>
      <c r="M22" s="164">
        <f t="shared" si="2"/>
        <v>44.318090172470555</v>
      </c>
    </row>
    <row r="23" spans="1:24" s="100" customFormat="1" ht="26.25" customHeight="1">
      <c r="A23" s="96" t="s">
        <v>19</v>
      </c>
      <c r="B23" s="96">
        <v>2</v>
      </c>
      <c r="C23" s="96">
        <v>5</v>
      </c>
      <c r="D23" s="96" t="s">
        <v>49</v>
      </c>
      <c r="E23" s="100" t="s">
        <v>50</v>
      </c>
      <c r="F23" s="112">
        <v>9</v>
      </c>
      <c r="G23" s="112">
        <v>418</v>
      </c>
      <c r="H23" s="99" t="s">
        <v>22</v>
      </c>
      <c r="I23" s="113">
        <f>(('2020'!I23+2.33)*1.025)-2.33</f>
        <v>44.318090172470555</v>
      </c>
      <c r="K23" s="100" t="str">
        <f t="shared" si="0"/>
        <v>05990C</v>
      </c>
      <c r="L23" s="100" t="str">
        <f t="shared" si="1"/>
        <v>Lead Building Inspector - Pipe Trades*</v>
      </c>
      <c r="M23" s="164">
        <f t="shared" si="2"/>
        <v>44.318090172470555</v>
      </c>
    </row>
    <row r="24" spans="1:24" s="100" customFormat="1" ht="18" customHeight="1">
      <c r="A24" s="138"/>
      <c r="B24" s="138"/>
      <c r="C24" s="138"/>
      <c r="D24" s="139"/>
      <c r="E24" s="120" t="s">
        <v>37</v>
      </c>
      <c r="F24" s="112"/>
      <c r="G24" s="112"/>
      <c r="H24" s="99"/>
      <c r="I24" s="98"/>
    </row>
    <row r="25" spans="1:24" s="100" customFormat="1" ht="7.5" customHeight="1">
      <c r="A25" s="138"/>
      <c r="B25" s="138"/>
      <c r="C25" s="138"/>
      <c r="D25" s="139"/>
      <c r="E25" s="120"/>
      <c r="F25" s="112"/>
      <c r="G25" s="112"/>
      <c r="H25" s="99"/>
      <c r="I25" s="98"/>
    </row>
    <row r="26" spans="1:24" s="100" customFormat="1">
      <c r="A26" s="127" t="s">
        <v>77</v>
      </c>
      <c r="C26" s="128"/>
      <c r="D26" s="128"/>
      <c r="E26" s="127"/>
      <c r="F26" s="128"/>
      <c r="G26" s="127"/>
      <c r="H26" s="127"/>
      <c r="I26" s="129"/>
      <c r="J26" s="130"/>
      <c r="K26" s="130"/>
      <c r="L26" s="117"/>
    </row>
    <row r="27" spans="1:24" s="100" customFormat="1">
      <c r="A27" s="127" t="s">
        <v>74</v>
      </c>
      <c r="C27" s="128"/>
      <c r="D27" s="128"/>
      <c r="E27" s="127"/>
      <c r="F27" s="128"/>
      <c r="G27" s="127"/>
      <c r="H27" s="127"/>
      <c r="I27" s="129"/>
      <c r="J27" s="130"/>
      <c r="K27" s="130"/>
      <c r="L27" s="117"/>
    </row>
    <row r="28" spans="1:24" s="100" customFormat="1">
      <c r="A28" s="127" t="s">
        <v>75</v>
      </c>
      <c r="C28" s="128"/>
      <c r="D28" s="128"/>
      <c r="E28" s="127"/>
      <c r="F28" s="128"/>
      <c r="G28" s="127"/>
      <c r="H28" s="127"/>
      <c r="I28" s="129"/>
      <c r="J28" s="130"/>
      <c r="K28" s="130"/>
      <c r="L28" s="117"/>
    </row>
    <row r="29" spans="1:24" s="100" customFormat="1">
      <c r="A29" s="127" t="s">
        <v>76</v>
      </c>
      <c r="B29" s="127"/>
      <c r="C29" s="128"/>
      <c r="D29" s="128"/>
      <c r="E29" s="127"/>
      <c r="F29" s="128"/>
      <c r="G29" s="127"/>
      <c r="H29" s="127"/>
      <c r="I29" s="129"/>
      <c r="J29" s="130"/>
      <c r="K29" s="130"/>
      <c r="L29" s="117"/>
    </row>
    <row r="30" spans="1:24" s="100" customFormat="1" ht="6" customHeight="1">
      <c r="A30" s="127"/>
      <c r="B30" s="127"/>
      <c r="C30" s="128"/>
      <c r="D30" s="128"/>
      <c r="E30" s="127"/>
      <c r="F30" s="128"/>
      <c r="G30" s="127"/>
      <c r="H30" s="127"/>
      <c r="I30" s="129"/>
      <c r="J30" s="130"/>
      <c r="K30" s="130"/>
      <c r="L30" s="117"/>
    </row>
    <row r="31" spans="1:24" s="100" customFormat="1">
      <c r="A31" s="105"/>
      <c r="B31" s="105"/>
      <c r="C31" s="106" t="s">
        <v>4</v>
      </c>
      <c r="D31" s="107" t="s">
        <v>5</v>
      </c>
      <c r="E31" s="105"/>
      <c r="F31" s="106" t="s">
        <v>6</v>
      </c>
      <c r="G31" s="105"/>
      <c r="H31" s="105"/>
      <c r="I31" s="131" t="s">
        <v>7</v>
      </c>
      <c r="J31" s="132"/>
      <c r="K31" s="132"/>
      <c r="L31" s="140"/>
    </row>
    <row r="32" spans="1:24" s="100" customFormat="1" ht="14.4" thickBot="1">
      <c r="A32" s="110" t="s">
        <v>9</v>
      </c>
      <c r="B32" s="110" t="s">
        <v>10</v>
      </c>
      <c r="C32" s="110" t="s">
        <v>11</v>
      </c>
      <c r="D32" s="110" t="s">
        <v>12</v>
      </c>
      <c r="E32" s="110" t="s">
        <v>13</v>
      </c>
      <c r="F32" s="110" t="s">
        <v>11</v>
      </c>
      <c r="G32" s="110" t="s">
        <v>14</v>
      </c>
      <c r="H32" s="110" t="s">
        <v>15</v>
      </c>
      <c r="I32" s="111">
        <v>1</v>
      </c>
      <c r="J32" s="133"/>
      <c r="K32" s="133"/>
      <c r="L32" s="141"/>
      <c r="M32" s="118"/>
    </row>
    <row r="33" spans="1:14" s="100" customFormat="1" ht="24" customHeight="1">
      <c r="A33" s="138" t="s">
        <v>19</v>
      </c>
      <c r="B33" s="138">
        <v>2</v>
      </c>
      <c r="C33" s="138">
        <v>7</v>
      </c>
      <c r="D33" s="96" t="s">
        <v>54</v>
      </c>
      <c r="E33" s="100" t="s">
        <v>55</v>
      </c>
      <c r="F33" s="112">
        <v>9</v>
      </c>
      <c r="G33" s="112">
        <v>418</v>
      </c>
      <c r="H33" s="99" t="s">
        <v>22</v>
      </c>
      <c r="I33" s="113">
        <f>'2020'!I33*1.025</f>
        <v>45.506951848949058</v>
      </c>
      <c r="K33" s="100" t="str">
        <f t="shared" ref="K33:K36" si="3">D33</f>
        <v>09179C</v>
      </c>
      <c r="L33" s="100" t="str">
        <f t="shared" ref="L33:L36" si="4">E33</f>
        <v>Senior Building Inspector - Building</v>
      </c>
      <c r="M33" s="164">
        <f t="shared" ref="M33:M36" si="5">I33</f>
        <v>45.506951848949058</v>
      </c>
    </row>
    <row r="34" spans="1:14" s="100" customFormat="1" ht="24" customHeight="1">
      <c r="A34" s="138" t="s">
        <v>19</v>
      </c>
      <c r="B34" s="138">
        <v>2</v>
      </c>
      <c r="C34" s="96">
        <v>7</v>
      </c>
      <c r="D34" s="96" t="s">
        <v>56</v>
      </c>
      <c r="E34" s="114" t="s">
        <v>57</v>
      </c>
      <c r="F34" s="142">
        <v>9</v>
      </c>
      <c r="G34" s="112">
        <v>418</v>
      </c>
      <c r="H34" s="99" t="s">
        <v>22</v>
      </c>
      <c r="I34" s="113">
        <f>'2020'!I34*1.025</f>
        <v>45.506951848949058</v>
      </c>
      <c r="J34" s="116"/>
      <c r="K34" s="100" t="str">
        <f t="shared" si="3"/>
        <v>09202C</v>
      </c>
      <c r="L34" s="100" t="str">
        <f t="shared" si="4"/>
        <v>Senior Building Inspector - Warm Air Heating /Air Conditioning/ Ventillation</v>
      </c>
      <c r="M34" s="164">
        <f t="shared" si="5"/>
        <v>45.506951848949058</v>
      </c>
    </row>
    <row r="35" spans="1:14" s="100" customFormat="1" ht="24" customHeight="1">
      <c r="A35" s="138" t="s">
        <v>19</v>
      </c>
      <c r="B35" s="138">
        <v>2</v>
      </c>
      <c r="C35" s="138">
        <v>8</v>
      </c>
      <c r="D35" s="96" t="s">
        <v>58</v>
      </c>
      <c r="E35" s="100" t="s">
        <v>59</v>
      </c>
      <c r="F35" s="112">
        <v>9</v>
      </c>
      <c r="G35" s="112">
        <v>418</v>
      </c>
      <c r="H35" s="99" t="s">
        <v>22</v>
      </c>
      <c r="I35" s="113">
        <f>(('2020'!I35+2.33)*1.025)-2.33</f>
        <v>43.176951848949059</v>
      </c>
      <c r="K35" s="100" t="str">
        <f t="shared" si="3"/>
        <v>09183C</v>
      </c>
      <c r="L35" s="100" t="str">
        <f t="shared" si="4"/>
        <v xml:space="preserve">Senior Building Inspector - Plumbing* </v>
      </c>
      <c r="M35" s="164">
        <f t="shared" si="5"/>
        <v>43.176951848949059</v>
      </c>
    </row>
    <row r="36" spans="1:14" s="100" customFormat="1" ht="24" customHeight="1">
      <c r="A36" s="138" t="s">
        <v>19</v>
      </c>
      <c r="B36" s="138">
        <v>2</v>
      </c>
      <c r="C36" s="138">
        <v>8</v>
      </c>
      <c r="D36" s="96" t="s">
        <v>60</v>
      </c>
      <c r="E36" s="100" t="s">
        <v>61</v>
      </c>
      <c r="F36" s="112">
        <v>9</v>
      </c>
      <c r="G36" s="112">
        <v>418</v>
      </c>
      <c r="H36" s="99" t="s">
        <v>22</v>
      </c>
      <c r="I36" s="113">
        <f>(('2020'!I36+2.33)*1.025)-2.33</f>
        <v>43.176951848949059</v>
      </c>
      <c r="K36" s="100" t="str">
        <f t="shared" si="3"/>
        <v>09182C</v>
      </c>
      <c r="L36" s="100" t="str">
        <f t="shared" si="4"/>
        <v>Senior Building Inspector - Pipe Trades*</v>
      </c>
      <c r="M36" s="164">
        <f t="shared" si="5"/>
        <v>43.176951848949059</v>
      </c>
    </row>
    <row r="37" spans="1:14" s="100" customFormat="1">
      <c r="A37" s="138"/>
      <c r="B37" s="138"/>
      <c r="C37" s="138"/>
      <c r="D37" s="139"/>
      <c r="E37" s="120" t="s">
        <v>37</v>
      </c>
      <c r="F37" s="112"/>
      <c r="G37" s="112"/>
      <c r="H37" s="99"/>
      <c r="I37" s="98"/>
    </row>
    <row r="38" spans="1:14" s="100" customFormat="1" ht="5.25" customHeight="1">
      <c r="A38" s="138"/>
      <c r="B38" s="138"/>
      <c r="C38" s="138"/>
      <c r="D38" s="139"/>
      <c r="E38" s="120"/>
      <c r="F38" s="112"/>
      <c r="G38" s="112"/>
      <c r="H38" s="99"/>
      <c r="I38" s="98"/>
    </row>
    <row r="39" spans="1:14" s="100" customFormat="1">
      <c r="A39" s="127" t="s">
        <v>73</v>
      </c>
      <c r="C39" s="128"/>
      <c r="D39" s="128"/>
      <c r="E39" s="127"/>
      <c r="F39" s="128"/>
      <c r="G39" s="127"/>
      <c r="H39" s="127"/>
      <c r="I39" s="129"/>
      <c r="J39" s="130"/>
      <c r="K39" s="130"/>
      <c r="L39" s="117"/>
    </row>
    <row r="40" spans="1:14" s="100" customFormat="1">
      <c r="A40" s="127" t="s">
        <v>74</v>
      </c>
      <c r="C40" s="128"/>
      <c r="D40" s="128"/>
      <c r="E40" s="127"/>
      <c r="F40" s="128"/>
      <c r="G40" s="127"/>
      <c r="H40" s="127"/>
      <c r="I40" s="129"/>
      <c r="J40" s="130"/>
      <c r="K40" s="130"/>
      <c r="L40" s="117"/>
    </row>
    <row r="41" spans="1:14" s="100" customFormat="1">
      <c r="A41" s="127" t="s">
        <v>75</v>
      </c>
      <c r="C41" s="128"/>
      <c r="D41" s="128"/>
      <c r="E41" s="127"/>
      <c r="F41" s="128"/>
      <c r="G41" s="127"/>
      <c r="H41" s="127"/>
      <c r="I41" s="129"/>
      <c r="J41" s="130"/>
      <c r="K41" s="130"/>
      <c r="L41" s="117"/>
    </row>
    <row r="42" spans="1:14" s="100" customFormat="1">
      <c r="A42" s="127" t="s">
        <v>76</v>
      </c>
      <c r="C42" s="128"/>
      <c r="D42" s="128"/>
      <c r="E42" s="127"/>
      <c r="F42" s="128"/>
      <c r="G42" s="127"/>
      <c r="H42" s="127"/>
      <c r="I42" s="129"/>
      <c r="J42" s="130"/>
      <c r="K42" s="130"/>
      <c r="L42" s="117"/>
    </row>
    <row r="43" spans="1:14" s="100" customFormat="1" ht="6.75" customHeight="1">
      <c r="A43" s="127"/>
      <c r="B43" s="127"/>
      <c r="C43" s="128"/>
      <c r="D43" s="128"/>
      <c r="E43" s="127"/>
      <c r="F43" s="128"/>
      <c r="G43" s="127"/>
      <c r="H43" s="127"/>
      <c r="I43" s="129"/>
      <c r="J43" s="130"/>
      <c r="K43" s="130"/>
      <c r="L43" s="117"/>
    </row>
    <row r="44" spans="1:14">
      <c r="A44" s="145" t="s">
        <v>78</v>
      </c>
      <c r="B44" s="146"/>
      <c r="C44" s="146"/>
      <c r="D44" s="146"/>
      <c r="E44" s="147"/>
      <c r="F44" s="146"/>
      <c r="G44" s="147"/>
      <c r="H44" s="147"/>
      <c r="I44" s="148"/>
    </row>
    <row r="45" spans="1:14">
      <c r="A45" s="145" t="s">
        <v>65</v>
      </c>
      <c r="B45" s="146"/>
      <c r="C45" s="146"/>
      <c r="D45" s="146"/>
      <c r="E45" s="147"/>
      <c r="F45" s="146"/>
      <c r="G45" s="147"/>
      <c r="H45" s="147"/>
      <c r="I45" s="148"/>
      <c r="K45" s="100" t="s">
        <v>103</v>
      </c>
      <c r="M45" s="164">
        <f>B46</f>
        <v>0.26439342875965205</v>
      </c>
      <c r="N45" s="149"/>
    </row>
    <row r="46" spans="1:14">
      <c r="A46" s="150"/>
      <c r="B46" s="151">
        <f>'2020'!B46*1.025</f>
        <v>0.26439342875965205</v>
      </c>
      <c r="C46" s="152" t="s">
        <v>66</v>
      </c>
      <c r="E46" s="153"/>
      <c r="F46" s="153"/>
      <c r="G46" s="150"/>
      <c r="H46" s="150"/>
      <c r="I46" s="154"/>
      <c r="K46" s="100" t="s">
        <v>104</v>
      </c>
      <c r="M46" s="164">
        <f t="shared" ref="M46:M48" si="6">B47</f>
        <v>0.36673927215048513</v>
      </c>
      <c r="N46" s="149"/>
    </row>
    <row r="47" spans="1:14">
      <c r="A47" s="150"/>
      <c r="B47" s="151">
        <f>'2020'!B47*1.025</f>
        <v>0.36673927215048513</v>
      </c>
      <c r="C47" s="152" t="s">
        <v>67</v>
      </c>
      <c r="E47" s="153"/>
      <c r="F47" s="153"/>
      <c r="G47" s="150"/>
      <c r="H47" s="150"/>
      <c r="I47" s="154"/>
      <c r="K47" s="100" t="s">
        <v>105</v>
      </c>
      <c r="M47" s="164">
        <f t="shared" si="6"/>
        <v>0.4300962228210008</v>
      </c>
      <c r="N47" s="149"/>
    </row>
    <row r="48" spans="1:14">
      <c r="A48" s="150"/>
      <c r="B48" s="151">
        <f>'2020'!B48*1.025</f>
        <v>0.4300962228210008</v>
      </c>
      <c r="C48" s="152" t="s">
        <v>68</v>
      </c>
      <c r="E48" s="153"/>
      <c r="F48" s="153"/>
      <c r="G48" s="150"/>
      <c r="H48" s="150"/>
      <c r="I48" s="154"/>
      <c r="K48" s="100" t="s">
        <v>106</v>
      </c>
      <c r="M48" s="164">
        <f t="shared" si="6"/>
        <v>0.5056372024666157</v>
      </c>
      <c r="N48" s="149"/>
    </row>
    <row r="49" spans="1:14">
      <c r="A49" s="150"/>
      <c r="B49" s="151">
        <f>'2020'!B49*1.025</f>
        <v>0.5056372024666157</v>
      </c>
      <c r="C49" s="152" t="s">
        <v>69</v>
      </c>
      <c r="E49" s="153"/>
      <c r="F49" s="153"/>
      <c r="G49" s="150"/>
      <c r="H49" s="150"/>
      <c r="I49" s="154"/>
      <c r="N49" s="149"/>
    </row>
    <row r="50" spans="1:14" ht="6.75" customHeight="1"/>
    <row r="51" spans="1:14">
      <c r="A51" s="94" t="s">
        <v>71</v>
      </c>
    </row>
    <row r="52" spans="1:14">
      <c r="A52" s="94" t="s">
        <v>72</v>
      </c>
    </row>
  </sheetData>
  <pageMargins left="0.25" right="0.25" top="0.75" bottom="0.75" header="0.3" footer="0.3"/>
  <pageSetup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3795-8335-4F35-A65A-DB709082C0E0}">
  <sheetPr>
    <tabColor theme="1"/>
  </sheetPr>
  <dimension ref="A1:W48"/>
  <sheetViews>
    <sheetView showGridLines="0" workbookViewId="0">
      <selection activeCell="K4" sqref="K4"/>
    </sheetView>
  </sheetViews>
  <sheetFormatPr defaultColWidth="9.109375" defaultRowHeight="13.8"/>
  <cols>
    <col min="1" max="1" width="8" style="96" customWidth="1"/>
    <col min="2" max="2" width="9.33203125" style="96" hidden="1" customWidth="1"/>
    <col min="3" max="3" width="10" style="96" customWidth="1"/>
    <col min="4" max="4" width="5.33203125" style="97" hidden="1" customWidth="1"/>
    <col min="5" max="5" width="7.88671875" style="97" bestFit="1" customWidth="1"/>
    <col min="6" max="6" width="63" style="96" customWidth="1"/>
    <col min="7" max="7" width="7.44140625" style="97" bestFit="1" customWidth="1"/>
    <col min="8" max="8" width="8.44140625" style="155" customWidth="1"/>
    <col min="9" max="9" width="15.6640625" style="100" bestFit="1" customWidth="1"/>
    <col min="10" max="10" width="39.5546875" style="171" hidden="1" customWidth="1"/>
    <col min="11" max="11" width="10.44140625" style="171" hidden="1" customWidth="1"/>
    <col min="12" max="12" width="61.88671875" style="171" hidden="1" customWidth="1"/>
    <col min="13" max="13" width="7.88671875" style="172" hidden="1" customWidth="1"/>
    <col min="14" max="14" width="7.44140625" style="172" hidden="1" customWidth="1"/>
    <col min="15" max="15" width="0" style="100" hidden="1" customWidth="1"/>
    <col min="16" max="16" width="11.88671875" style="193" hidden="1" customWidth="1"/>
    <col min="17" max="17" width="6.6640625" style="200" hidden="1" customWidth="1"/>
    <col min="18" max="18" width="7.88671875" style="200" hidden="1" customWidth="1"/>
    <col min="19" max="19" width="7.44140625" style="200" hidden="1" customWidth="1"/>
    <col min="20" max="23" width="9.109375" style="100"/>
    <col min="24" max="16384" width="9.109375" style="97"/>
  </cols>
  <sheetData>
    <row r="1" spans="1:23">
      <c r="A1" s="213" t="s">
        <v>125</v>
      </c>
      <c r="B1" s="213"/>
      <c r="C1" s="213"/>
      <c r="D1" s="213"/>
      <c r="E1" s="213"/>
      <c r="F1" s="213"/>
    </row>
    <row r="2" spans="1:23">
      <c r="A2" s="94" t="s">
        <v>0</v>
      </c>
      <c r="C2" s="95"/>
      <c r="E2" s="94"/>
      <c r="F2" s="95"/>
      <c r="H2" s="98"/>
      <c r="I2" s="98"/>
      <c r="J2" s="169" t="s">
        <v>87</v>
      </c>
      <c r="K2" s="170">
        <v>1.0249999999999999</v>
      </c>
    </row>
    <row r="3" spans="1:23">
      <c r="A3" s="94" t="s">
        <v>101</v>
      </c>
      <c r="B3" s="95"/>
      <c r="C3" s="95"/>
      <c r="D3" s="94"/>
      <c r="E3" s="94"/>
      <c r="F3" s="95"/>
      <c r="G3" s="94"/>
      <c r="H3" s="101"/>
      <c r="I3" s="102"/>
      <c r="J3" s="169" t="s">
        <v>88</v>
      </c>
      <c r="K3" s="173" t="s">
        <v>89</v>
      </c>
    </row>
    <row r="4" spans="1:23">
      <c r="A4" s="198" t="s">
        <v>121</v>
      </c>
      <c r="C4" s="104"/>
      <c r="E4" s="94"/>
      <c r="H4" s="98"/>
      <c r="I4" s="99"/>
      <c r="J4" s="169" t="s">
        <v>102</v>
      </c>
      <c r="K4" s="192">
        <v>2.33</v>
      </c>
    </row>
    <row r="5" spans="1:23">
      <c r="A5" s="107"/>
      <c r="B5" s="106" t="s">
        <v>6</v>
      </c>
      <c r="C5" s="106"/>
      <c r="D5" s="105"/>
      <c r="E5" s="105"/>
      <c r="F5" s="107"/>
      <c r="G5" s="108"/>
      <c r="J5" s="174" t="s">
        <v>116</v>
      </c>
      <c r="K5" s="175"/>
      <c r="L5" s="175"/>
      <c r="M5" s="176"/>
      <c r="P5" s="199" t="s">
        <v>115</v>
      </c>
    </row>
    <row r="6" spans="1:23" ht="14.4" thickBot="1">
      <c r="A6" s="110" t="s">
        <v>90</v>
      </c>
      <c r="B6" s="110" t="s">
        <v>92</v>
      </c>
      <c r="C6" s="110" t="s">
        <v>91</v>
      </c>
      <c r="D6" s="110" t="s">
        <v>14</v>
      </c>
      <c r="E6" s="110" t="s">
        <v>95</v>
      </c>
      <c r="F6" s="110" t="s">
        <v>13</v>
      </c>
      <c r="G6" s="111" t="s">
        <v>93</v>
      </c>
      <c r="H6" s="102"/>
      <c r="I6" s="107"/>
      <c r="J6" s="177" t="s">
        <v>90</v>
      </c>
      <c r="K6" s="178" t="s">
        <v>107</v>
      </c>
      <c r="L6" s="179" t="s">
        <v>96</v>
      </c>
      <c r="M6" s="180" t="s">
        <v>91</v>
      </c>
      <c r="N6" s="180" t="s">
        <v>93</v>
      </c>
      <c r="P6" s="194" t="s">
        <v>90</v>
      </c>
      <c r="Q6" s="195" t="s">
        <v>107</v>
      </c>
      <c r="R6" s="196" t="s">
        <v>91</v>
      </c>
      <c r="S6" s="196" t="s">
        <v>93</v>
      </c>
      <c r="W6" s="97"/>
    </row>
    <row r="7" spans="1:23">
      <c r="A7" s="96" t="s">
        <v>20</v>
      </c>
      <c r="B7" s="112">
        <v>8</v>
      </c>
      <c r="C7" s="96">
        <v>1</v>
      </c>
      <c r="D7" s="112">
        <v>395</v>
      </c>
      <c r="E7" s="96" t="s">
        <v>94</v>
      </c>
      <c r="F7" s="100" t="s">
        <v>21</v>
      </c>
      <c r="G7" s="167">
        <f ca="1">N7</f>
        <v>43.281833648045428</v>
      </c>
      <c r="H7" s="100"/>
      <c r="J7" s="169" t="str">
        <f>A7</f>
        <v>05470C</v>
      </c>
      <c r="K7" s="172" t="s">
        <v>108</v>
      </c>
      <c r="L7" s="171" t="str">
        <f>F7</f>
        <v>Building Inspector - Building</v>
      </c>
      <c r="M7" s="172">
        <f>C7</f>
        <v>1</v>
      </c>
      <c r="N7" s="181" cm="1">
        <f t="array" aca="1" ref="N7" ca="1">IF(K7="Y",VLOOKUP(J7,INDIRECT($K$3),3,0)*INDIRECT($J$2),VLOOKUP(J7,INDIRECT($K$3),3,0))</f>
        <v>43.281833648045428</v>
      </c>
      <c r="P7" s="193" t="str">
        <f>J7</f>
        <v>05470C</v>
      </c>
      <c r="Q7" s="200" t="str">
        <f>K7</f>
        <v>Y</v>
      </c>
      <c r="R7" s="200">
        <f>C7</f>
        <v>1</v>
      </c>
      <c r="S7" s="201">
        <f ca="1">ROUND(N7,3)</f>
        <v>43.281999999999996</v>
      </c>
      <c r="W7" s="97"/>
    </row>
    <row r="8" spans="1:23">
      <c r="A8" s="96" t="s">
        <v>24</v>
      </c>
      <c r="B8" s="115">
        <v>8</v>
      </c>
      <c r="C8" s="96">
        <v>1</v>
      </c>
      <c r="D8" s="112">
        <v>395</v>
      </c>
      <c r="E8" s="96" t="s">
        <v>94</v>
      </c>
      <c r="F8" s="114" t="s">
        <v>117</v>
      </c>
      <c r="G8" s="167">
        <f t="shared" ref="G8:G10" ca="1" si="0">N8</f>
        <v>43.281833648045428</v>
      </c>
      <c r="H8" s="100"/>
      <c r="J8" s="169" t="str">
        <f>A8</f>
        <v>05670C</v>
      </c>
      <c r="K8" s="172" t="s">
        <v>108</v>
      </c>
      <c r="L8" s="171" t="str">
        <f>F8</f>
        <v>Building Inspector - Warm Air Heating /Air Conditioning/ Ventilation</v>
      </c>
      <c r="M8" s="172">
        <f>C8</f>
        <v>1</v>
      </c>
      <c r="N8" s="181" cm="1">
        <f t="array" aca="1" ref="N8" ca="1">IF(K8="Y",VLOOKUP(J8,INDIRECT($K$3),3,0)*INDIRECT($J$2),VLOOKUP(J8,INDIRECT($K$3),3,0))</f>
        <v>43.281833648045428</v>
      </c>
      <c r="P8" s="193" t="str">
        <f t="shared" ref="P8:P10" si="1">J8</f>
        <v>05670C</v>
      </c>
      <c r="Q8" s="200" t="str">
        <f t="shared" ref="Q8:Q10" si="2">K8</f>
        <v>Y</v>
      </c>
      <c r="R8" s="200">
        <f t="shared" ref="R8:R10" si="3">C8</f>
        <v>1</v>
      </c>
      <c r="S8" s="201">
        <f t="shared" ref="S8:S10" ca="1" si="4">ROUND(N8,3)</f>
        <v>43.281999999999996</v>
      </c>
      <c r="W8" s="97"/>
    </row>
    <row r="9" spans="1:23" s="100" customFormat="1">
      <c r="A9" s="96" t="s">
        <v>28</v>
      </c>
      <c r="B9" s="99">
        <v>8</v>
      </c>
      <c r="C9" s="96">
        <v>4</v>
      </c>
      <c r="D9" s="112">
        <v>395</v>
      </c>
      <c r="E9" s="96" t="s">
        <v>94</v>
      </c>
      <c r="F9" s="100" t="s">
        <v>29</v>
      </c>
      <c r="G9" s="167">
        <f t="shared" ca="1" si="0"/>
        <v>40.951833648045429</v>
      </c>
      <c r="J9" s="169" t="str">
        <f>A9</f>
        <v>05610C</v>
      </c>
      <c r="K9" s="172" t="s">
        <v>108</v>
      </c>
      <c r="L9" s="171" t="str">
        <f>F9</f>
        <v>Building Inspector - Plumbing*</v>
      </c>
      <c r="M9" s="172">
        <f>C9</f>
        <v>4</v>
      </c>
      <c r="N9" s="181" cm="1">
        <f t="array" aca="1" ref="N9" ca="1">IF(K9="Y",((VLOOKUP(J9,INDIRECT($K$3),3,0)+$K$4)*INDIRECT($J$2)-$K$4),VLOOKUP(J9,INDIRECT($K$3),3,0))</f>
        <v>40.951833648045429</v>
      </c>
      <c r="P9" s="193" t="str">
        <f t="shared" si="1"/>
        <v>05610C</v>
      </c>
      <c r="Q9" s="200" t="str">
        <f t="shared" si="2"/>
        <v>Y</v>
      </c>
      <c r="R9" s="200">
        <f t="shared" si="3"/>
        <v>4</v>
      </c>
      <c r="S9" s="201">
        <f t="shared" ca="1" si="4"/>
        <v>40.951999999999998</v>
      </c>
    </row>
    <row r="10" spans="1:23" s="100" customFormat="1">
      <c r="A10" s="96" t="s">
        <v>30</v>
      </c>
      <c r="B10" s="99">
        <v>8</v>
      </c>
      <c r="C10" s="96">
        <v>4</v>
      </c>
      <c r="D10" s="112">
        <v>395</v>
      </c>
      <c r="E10" s="96" t="s">
        <v>94</v>
      </c>
      <c r="F10" s="100" t="s">
        <v>31</v>
      </c>
      <c r="G10" s="167">
        <f t="shared" ca="1" si="0"/>
        <v>40.951833648045429</v>
      </c>
      <c r="J10" s="169" t="str">
        <f>A10</f>
        <v>05560C</v>
      </c>
      <c r="K10" s="172" t="s">
        <v>108</v>
      </c>
      <c r="L10" s="171" t="str">
        <f>F10</f>
        <v>Building Inspector - Pipe Trades*</v>
      </c>
      <c r="M10" s="172">
        <f>C10</f>
        <v>4</v>
      </c>
      <c r="N10" s="181" cm="1">
        <f t="array" aca="1" ref="N10" ca="1">IF(K10="Y",((VLOOKUP(J10,INDIRECT($K$3),3,0)+$K$4)*INDIRECT($J$2)-$K$4),VLOOKUP(J10,INDIRECT($K$3),3,0))</f>
        <v>40.951833648045429</v>
      </c>
      <c r="P10" s="193" t="str">
        <f t="shared" si="1"/>
        <v>05560C</v>
      </c>
      <c r="Q10" s="200" t="str">
        <f t="shared" si="2"/>
        <v>Y</v>
      </c>
      <c r="R10" s="200">
        <f t="shared" si="3"/>
        <v>4</v>
      </c>
      <c r="S10" s="201">
        <f t="shared" ca="1" si="4"/>
        <v>40.951999999999998</v>
      </c>
    </row>
    <row r="11" spans="1:23" s="100" customFormat="1">
      <c r="A11" s="128"/>
      <c r="B11" s="128"/>
      <c r="C11" s="128"/>
      <c r="D11" s="127"/>
      <c r="E11" s="127"/>
      <c r="F11" s="127"/>
      <c r="G11" s="129"/>
      <c r="H11" s="130"/>
      <c r="I11" s="130"/>
      <c r="J11" s="182"/>
      <c r="K11" s="172"/>
      <c r="L11" s="171"/>
      <c r="M11" s="172"/>
      <c r="N11" s="172"/>
      <c r="P11" s="193"/>
      <c r="Q11" s="200"/>
      <c r="R11" s="200"/>
      <c r="S11" s="200"/>
    </row>
    <row r="12" spans="1:23" s="100" customFormat="1">
      <c r="A12" s="107" t="s">
        <v>5</v>
      </c>
      <c r="B12" s="106" t="s">
        <v>6</v>
      </c>
      <c r="C12" s="106" t="s">
        <v>4</v>
      </c>
      <c r="D12" s="105"/>
      <c r="E12" s="105"/>
      <c r="F12" s="105"/>
      <c r="G12" s="131"/>
      <c r="H12" s="132"/>
      <c r="I12" s="132"/>
      <c r="J12" s="183"/>
      <c r="K12" s="172"/>
      <c r="L12" s="171"/>
      <c r="M12" s="172"/>
      <c r="N12" s="172"/>
      <c r="P12" s="193"/>
      <c r="Q12" s="200"/>
      <c r="R12" s="200"/>
      <c r="S12" s="200"/>
    </row>
    <row r="13" spans="1:23" s="100" customFormat="1" ht="14.4" thickBot="1">
      <c r="A13" s="110" t="s">
        <v>12</v>
      </c>
      <c r="B13" s="110" t="s">
        <v>11</v>
      </c>
      <c r="C13" s="110" t="s">
        <v>11</v>
      </c>
      <c r="D13" s="110" t="s">
        <v>14</v>
      </c>
      <c r="E13" s="110" t="s">
        <v>10</v>
      </c>
      <c r="F13" s="110" t="s">
        <v>13</v>
      </c>
      <c r="G13" s="111" t="s">
        <v>93</v>
      </c>
      <c r="H13" s="133"/>
      <c r="I13" s="133"/>
      <c r="J13" s="184"/>
      <c r="K13" s="185"/>
      <c r="L13" s="171"/>
      <c r="M13" s="172"/>
      <c r="N13" s="172"/>
      <c r="P13" s="197"/>
      <c r="Q13" s="200"/>
      <c r="R13" s="200"/>
      <c r="S13" s="200"/>
    </row>
    <row r="14" spans="1:23" s="100" customFormat="1">
      <c r="A14" s="96" t="s">
        <v>54</v>
      </c>
      <c r="B14" s="112">
        <v>9</v>
      </c>
      <c r="C14" s="138">
        <v>7</v>
      </c>
      <c r="D14" s="112">
        <v>418</v>
      </c>
      <c r="E14" s="96" t="s">
        <v>94</v>
      </c>
      <c r="F14" s="100" t="s">
        <v>55</v>
      </c>
      <c r="G14" s="167">
        <f t="shared" ref="G14:G17" ca="1" si="5">N14</f>
        <v>46.644625645172781</v>
      </c>
      <c r="I14" s="99"/>
      <c r="J14" s="169" t="str">
        <f>A14</f>
        <v>09179C</v>
      </c>
      <c r="K14" s="172" t="s">
        <v>108</v>
      </c>
      <c r="L14" s="171" t="str">
        <f>F14</f>
        <v>Senior Building Inspector - Building</v>
      </c>
      <c r="M14" s="172">
        <f>C14</f>
        <v>7</v>
      </c>
      <c r="N14" s="181" cm="1">
        <f t="array" aca="1" ref="N14" ca="1">IF(K14="Y",VLOOKUP(J14,INDIRECT($K$3),3,0)*INDIRECT($J$2),VLOOKUP(J14,INDIRECT($K$3),3,0))</f>
        <v>46.644625645172781</v>
      </c>
      <c r="P14" s="193" t="str">
        <f>J14</f>
        <v>09179C</v>
      </c>
      <c r="Q14" s="200" t="str">
        <f>K14</f>
        <v>Y</v>
      </c>
      <c r="R14" s="200">
        <f>C14</f>
        <v>7</v>
      </c>
      <c r="S14" s="201">
        <f ca="1">ROUND(N14,3)</f>
        <v>46.645000000000003</v>
      </c>
    </row>
    <row r="15" spans="1:23" s="100" customFormat="1">
      <c r="A15" s="96" t="s">
        <v>56</v>
      </c>
      <c r="B15" s="142">
        <v>9</v>
      </c>
      <c r="C15" s="96">
        <v>7</v>
      </c>
      <c r="D15" s="112">
        <v>418</v>
      </c>
      <c r="E15" s="96" t="s">
        <v>94</v>
      </c>
      <c r="F15" s="114" t="s">
        <v>118</v>
      </c>
      <c r="G15" s="167">
        <f t="shared" ca="1" si="5"/>
        <v>46.644625645172781</v>
      </c>
      <c r="H15" s="116"/>
      <c r="I15" s="116"/>
      <c r="J15" s="169" t="str">
        <f>A15</f>
        <v>09202C</v>
      </c>
      <c r="K15" s="172" t="s">
        <v>108</v>
      </c>
      <c r="L15" s="171" t="str">
        <f>F15</f>
        <v>Senior Building Inspector - Warm Air Heating /Air Conditioning/ Ventilation</v>
      </c>
      <c r="M15" s="172">
        <f>C15</f>
        <v>7</v>
      </c>
      <c r="N15" s="181" cm="1">
        <f t="array" aca="1" ref="N15" ca="1">IF(K15="Y",VLOOKUP(J15,INDIRECT($K$3),3,0)*INDIRECT($J$2),VLOOKUP(J15,INDIRECT($K$3),3,0))</f>
        <v>46.644625645172781</v>
      </c>
      <c r="P15" s="193" t="str">
        <f t="shared" ref="P15:P17" si="6">J15</f>
        <v>09202C</v>
      </c>
      <c r="Q15" s="200" t="str">
        <f t="shared" ref="Q15:Q17" si="7">K15</f>
        <v>Y</v>
      </c>
      <c r="R15" s="200">
        <f t="shared" ref="R15:R17" si="8">C15</f>
        <v>7</v>
      </c>
      <c r="S15" s="201">
        <f t="shared" ref="S15:S17" ca="1" si="9">ROUND(N15,3)</f>
        <v>46.645000000000003</v>
      </c>
    </row>
    <row r="16" spans="1:23" s="100" customFormat="1">
      <c r="A16" s="96" t="s">
        <v>58</v>
      </c>
      <c r="B16" s="112">
        <v>9</v>
      </c>
      <c r="C16" s="138">
        <v>8</v>
      </c>
      <c r="D16" s="112">
        <v>418</v>
      </c>
      <c r="E16" s="96" t="s">
        <v>94</v>
      </c>
      <c r="F16" s="100" t="s">
        <v>59</v>
      </c>
      <c r="G16" s="167">
        <f t="shared" ca="1" si="5"/>
        <v>44.314625645172782</v>
      </c>
      <c r="I16" s="99"/>
      <c r="J16" s="169" t="str">
        <f>A16</f>
        <v>09183C</v>
      </c>
      <c r="K16" s="172" t="s">
        <v>108</v>
      </c>
      <c r="L16" s="171" t="str">
        <f>F16</f>
        <v xml:space="preserve">Senior Building Inspector - Plumbing* </v>
      </c>
      <c r="M16" s="172">
        <f>C16</f>
        <v>8</v>
      </c>
      <c r="N16" s="181" cm="1">
        <f t="array" aca="1" ref="N16" ca="1">IF(K16="Y",((VLOOKUP(J16,INDIRECT($K$3),3,0)+$K$4)*INDIRECT($J$2)-$K$4),VLOOKUP(J16,INDIRECT($K$3),3,0))</f>
        <v>44.314625645172782</v>
      </c>
      <c r="P16" s="193" t="str">
        <f t="shared" si="6"/>
        <v>09183C</v>
      </c>
      <c r="Q16" s="200" t="str">
        <f t="shared" si="7"/>
        <v>Y</v>
      </c>
      <c r="R16" s="200">
        <f t="shared" si="8"/>
        <v>8</v>
      </c>
      <c r="S16" s="201">
        <f t="shared" ca="1" si="9"/>
        <v>44.314999999999998</v>
      </c>
    </row>
    <row r="17" spans="1:22" s="100" customFormat="1">
      <c r="A17" s="96" t="s">
        <v>60</v>
      </c>
      <c r="B17" s="112">
        <v>9</v>
      </c>
      <c r="C17" s="138">
        <v>8</v>
      </c>
      <c r="D17" s="112">
        <v>418</v>
      </c>
      <c r="E17" s="96" t="s">
        <v>94</v>
      </c>
      <c r="F17" s="100" t="s">
        <v>61</v>
      </c>
      <c r="G17" s="167">
        <f t="shared" ca="1" si="5"/>
        <v>44.314625645172782</v>
      </c>
      <c r="I17" s="99"/>
      <c r="J17" s="169" t="str">
        <f>A17</f>
        <v>09182C</v>
      </c>
      <c r="K17" s="172" t="s">
        <v>108</v>
      </c>
      <c r="L17" s="171" t="str">
        <f>F17</f>
        <v>Senior Building Inspector - Pipe Trades*</v>
      </c>
      <c r="M17" s="172">
        <f>C17</f>
        <v>8</v>
      </c>
      <c r="N17" s="181" cm="1">
        <f t="array" aca="1" ref="N17" ca="1">IF(K17="Y",((VLOOKUP(J17,INDIRECT($K$3),3,0)+$K$4)*INDIRECT($J$2)-$K$4),VLOOKUP(J17,INDIRECT($K$3),3,0))</f>
        <v>44.314625645172782</v>
      </c>
      <c r="P17" s="193" t="str">
        <f t="shared" si="6"/>
        <v>09182C</v>
      </c>
      <c r="Q17" s="200" t="str">
        <f t="shared" si="7"/>
        <v>Y</v>
      </c>
      <c r="R17" s="200">
        <f t="shared" si="8"/>
        <v>8</v>
      </c>
      <c r="S17" s="201">
        <f t="shared" ca="1" si="9"/>
        <v>44.314999999999998</v>
      </c>
    </row>
    <row r="18" spans="1:22" s="100" customFormat="1">
      <c r="A18" s="127"/>
      <c r="B18" s="128"/>
      <c r="C18" s="128"/>
      <c r="D18" s="127"/>
      <c r="F18" s="128"/>
      <c r="G18" s="127"/>
      <c r="H18" s="129"/>
      <c r="I18" s="130"/>
      <c r="J18" s="182"/>
      <c r="K18" s="186"/>
      <c r="L18" s="171"/>
      <c r="M18" s="172"/>
      <c r="N18" s="172"/>
      <c r="P18" s="193"/>
      <c r="Q18" s="200"/>
      <c r="R18" s="200"/>
      <c r="S18" s="200"/>
    </row>
    <row r="19" spans="1:22" s="100" customFormat="1">
      <c r="A19" s="107" t="s">
        <v>5</v>
      </c>
      <c r="B19" s="106" t="s">
        <v>6</v>
      </c>
      <c r="C19" s="106" t="s">
        <v>4</v>
      </c>
      <c r="D19" s="105"/>
      <c r="E19" s="105"/>
      <c r="F19" s="105"/>
      <c r="G19" s="131"/>
      <c r="H19" s="132"/>
      <c r="I19" s="132"/>
      <c r="J19" s="187"/>
      <c r="K19" s="172"/>
      <c r="L19" s="171"/>
      <c r="M19" s="172"/>
      <c r="N19" s="172"/>
      <c r="P19" s="193"/>
      <c r="Q19" s="200"/>
      <c r="R19" s="200"/>
      <c r="S19" s="200"/>
    </row>
    <row r="20" spans="1:22" s="100" customFormat="1" ht="14.4" thickBot="1">
      <c r="A20" s="110" t="s">
        <v>12</v>
      </c>
      <c r="B20" s="110" t="s">
        <v>11</v>
      </c>
      <c r="C20" s="110" t="s">
        <v>11</v>
      </c>
      <c r="D20" s="110" t="s">
        <v>14</v>
      </c>
      <c r="E20" s="110" t="s">
        <v>10</v>
      </c>
      <c r="F20" s="110" t="s">
        <v>13</v>
      </c>
      <c r="G20" s="111" t="s">
        <v>93</v>
      </c>
      <c r="H20" s="133"/>
      <c r="I20" s="133"/>
      <c r="J20" s="188"/>
      <c r="K20" s="172"/>
      <c r="L20" s="171"/>
      <c r="M20" s="172"/>
      <c r="N20" s="172"/>
      <c r="P20" s="193"/>
      <c r="Q20" s="200"/>
      <c r="R20" s="200"/>
      <c r="S20" s="200"/>
    </row>
    <row r="21" spans="1:22" s="100" customFormat="1">
      <c r="A21" s="96" t="s">
        <v>41</v>
      </c>
      <c r="B21" s="112">
        <v>9</v>
      </c>
      <c r="C21" s="96">
        <v>2</v>
      </c>
      <c r="D21" s="112">
        <v>418</v>
      </c>
      <c r="E21" s="96" t="s">
        <v>94</v>
      </c>
      <c r="F21" s="114" t="s">
        <v>42</v>
      </c>
      <c r="G21" s="167">
        <f t="shared" ref="G21:G24" ca="1" si="10">N21</f>
        <v>47.814292426782316</v>
      </c>
      <c r="J21" s="169" t="str">
        <f>A21</f>
        <v>05960C</v>
      </c>
      <c r="K21" s="172" t="s">
        <v>108</v>
      </c>
      <c r="L21" s="171" t="str">
        <f>F21</f>
        <v xml:space="preserve">Lead Building Inspector - Building  </v>
      </c>
      <c r="M21" s="172">
        <f>C21</f>
        <v>2</v>
      </c>
      <c r="N21" s="181" cm="1">
        <f t="array" aca="1" ref="N21" ca="1">IF(K21="Y",VLOOKUP(J21,INDIRECT($K$3),3,0)*INDIRECT($J$2),VLOOKUP(J21,INDIRECT($K$3),3,0))</f>
        <v>47.814292426782316</v>
      </c>
      <c r="P21" s="193" t="str">
        <f>J21</f>
        <v>05960C</v>
      </c>
      <c r="Q21" s="200" t="str">
        <f>K21</f>
        <v>Y</v>
      </c>
      <c r="R21" s="200">
        <f>C21</f>
        <v>2</v>
      </c>
      <c r="S21" s="201">
        <f ca="1">ROUND(N21,3)</f>
        <v>47.814</v>
      </c>
    </row>
    <row r="22" spans="1:22" s="137" customFormat="1">
      <c r="A22" s="96" t="s">
        <v>43</v>
      </c>
      <c r="B22" s="134">
        <v>9</v>
      </c>
      <c r="C22" s="96">
        <v>2</v>
      </c>
      <c r="D22" s="112">
        <v>418</v>
      </c>
      <c r="E22" s="96" t="s">
        <v>94</v>
      </c>
      <c r="F22" s="114" t="s">
        <v>119</v>
      </c>
      <c r="G22" s="167">
        <f t="shared" ca="1" si="10"/>
        <v>47.814292426782316</v>
      </c>
      <c r="H22" s="100"/>
      <c r="I22" s="100"/>
      <c r="J22" s="169" t="str">
        <f>A22</f>
        <v>06010C</v>
      </c>
      <c r="K22" s="172" t="s">
        <v>108</v>
      </c>
      <c r="L22" s="171" t="str">
        <f>F22</f>
        <v>Lead Building Inspector - Warm Air Heating /Air Conditioning/ Ventilation</v>
      </c>
      <c r="M22" s="172">
        <f>C22</f>
        <v>2</v>
      </c>
      <c r="N22" s="181" cm="1">
        <f t="array" aca="1" ref="N22" ca="1">IF(K22="Y",VLOOKUP(J22,INDIRECT($K$3),3,0)*INDIRECT($J$2),VLOOKUP(J22,INDIRECT($K$3),3,0))</f>
        <v>47.814292426782316</v>
      </c>
      <c r="O22" s="100"/>
      <c r="P22" s="193" t="str">
        <f t="shared" ref="P22:P24" si="11">J22</f>
        <v>06010C</v>
      </c>
      <c r="Q22" s="200" t="str">
        <f t="shared" ref="Q22:Q24" si="12">K22</f>
        <v>Y</v>
      </c>
      <c r="R22" s="200">
        <f t="shared" ref="R22:R24" si="13">C22</f>
        <v>2</v>
      </c>
      <c r="S22" s="201">
        <f t="shared" ref="S22:S24" ca="1" si="14">ROUND(N22,3)</f>
        <v>47.814</v>
      </c>
      <c r="T22" s="136"/>
      <c r="U22" s="136"/>
      <c r="V22" s="136"/>
    </row>
    <row r="23" spans="1:22" s="100" customFormat="1">
      <c r="A23" s="96" t="s">
        <v>47</v>
      </c>
      <c r="B23" s="112">
        <v>9</v>
      </c>
      <c r="C23" s="96">
        <v>5</v>
      </c>
      <c r="D23" s="112">
        <v>418</v>
      </c>
      <c r="E23" s="96" t="s">
        <v>94</v>
      </c>
      <c r="F23" s="100" t="s">
        <v>48</v>
      </c>
      <c r="G23" s="167">
        <f t="shared" ca="1" si="10"/>
        <v>45.484292426782318</v>
      </c>
      <c r="J23" s="169" t="str">
        <f>A23</f>
        <v>06000C</v>
      </c>
      <c r="K23" s="172" t="s">
        <v>108</v>
      </c>
      <c r="L23" s="171" t="str">
        <f>F23</f>
        <v>Lead Building Inspector - Plumbing*</v>
      </c>
      <c r="M23" s="172">
        <f>C23</f>
        <v>5</v>
      </c>
      <c r="N23" s="181" cm="1">
        <f t="array" aca="1" ref="N23" ca="1">IF(K23="Y",((VLOOKUP(J23,INDIRECT($K$3),3,0)+$K$4)*INDIRECT($J$2)-$K$4),VLOOKUP(J23,INDIRECT($K$3),3,0))</f>
        <v>45.484292426782318</v>
      </c>
      <c r="P23" s="193" t="str">
        <f t="shared" si="11"/>
        <v>06000C</v>
      </c>
      <c r="Q23" s="200" t="str">
        <f t="shared" si="12"/>
        <v>Y</v>
      </c>
      <c r="R23" s="200">
        <f t="shared" si="13"/>
        <v>5</v>
      </c>
      <c r="S23" s="201">
        <f t="shared" ca="1" si="14"/>
        <v>45.484000000000002</v>
      </c>
    </row>
    <row r="24" spans="1:22" s="100" customFormat="1">
      <c r="A24" s="96" t="s">
        <v>49</v>
      </c>
      <c r="B24" s="112">
        <v>9</v>
      </c>
      <c r="C24" s="96">
        <v>5</v>
      </c>
      <c r="D24" s="112">
        <v>418</v>
      </c>
      <c r="E24" s="96" t="s">
        <v>94</v>
      </c>
      <c r="F24" s="100" t="s">
        <v>50</v>
      </c>
      <c r="G24" s="167">
        <f t="shared" ca="1" si="10"/>
        <v>45.484292426782318</v>
      </c>
      <c r="J24" s="169" t="str">
        <f>A24</f>
        <v>05990C</v>
      </c>
      <c r="K24" s="172" t="s">
        <v>108</v>
      </c>
      <c r="L24" s="171" t="str">
        <f>F24</f>
        <v>Lead Building Inspector - Pipe Trades*</v>
      </c>
      <c r="M24" s="172">
        <f>C24</f>
        <v>5</v>
      </c>
      <c r="N24" s="181" cm="1">
        <f t="array" aca="1" ref="N24" ca="1">IF(K24="Y",((VLOOKUP(J24,INDIRECT($K$3),3,0)+$K$4)*INDIRECT($J$2)-$K$4),VLOOKUP(J24,INDIRECT($K$3),3,0))</f>
        <v>45.484292426782318</v>
      </c>
      <c r="P24" s="193" t="str">
        <f t="shared" si="11"/>
        <v>05990C</v>
      </c>
      <c r="Q24" s="200" t="str">
        <f t="shared" si="12"/>
        <v>Y</v>
      </c>
      <c r="R24" s="200">
        <f t="shared" si="13"/>
        <v>5</v>
      </c>
      <c r="S24" s="201">
        <f t="shared" ca="1" si="14"/>
        <v>45.484000000000002</v>
      </c>
    </row>
    <row r="25" spans="1:22" s="100" customFormat="1">
      <c r="A25" s="139"/>
      <c r="B25" s="112"/>
      <c r="C25" s="138"/>
      <c r="D25" s="112"/>
      <c r="E25" s="138"/>
      <c r="G25" s="98"/>
      <c r="J25" s="169"/>
      <c r="K25" s="171"/>
      <c r="L25" s="171"/>
      <c r="M25" s="172"/>
      <c r="N25" s="172"/>
      <c r="P25" s="193"/>
      <c r="Q25" s="200"/>
      <c r="R25" s="200"/>
      <c r="S25" s="201"/>
    </row>
    <row r="26" spans="1:22" s="100" customFormat="1">
      <c r="A26" s="165" t="s">
        <v>37</v>
      </c>
      <c r="B26" s="112"/>
      <c r="C26" s="138"/>
      <c r="D26" s="112"/>
      <c r="E26" s="138"/>
      <c r="F26" s="120"/>
      <c r="G26" s="98"/>
      <c r="J26" s="169"/>
      <c r="K26" s="171"/>
      <c r="L26" s="171"/>
      <c r="M26" s="172"/>
      <c r="N26" s="172"/>
      <c r="P26" s="193"/>
      <c r="Q26" s="200"/>
      <c r="R26" s="200"/>
      <c r="S26" s="200"/>
    </row>
    <row r="27" spans="1:22" s="100" customFormat="1">
      <c r="A27" s="165"/>
      <c r="B27" s="112"/>
      <c r="C27" s="138"/>
      <c r="D27" s="112"/>
      <c r="E27" s="138"/>
      <c r="F27" s="120"/>
      <c r="G27" s="98"/>
      <c r="J27" s="169"/>
      <c r="K27" s="171"/>
      <c r="L27" s="171"/>
      <c r="M27" s="172"/>
      <c r="N27" s="172"/>
      <c r="P27" s="193"/>
      <c r="Q27" s="200"/>
      <c r="R27" s="200"/>
      <c r="S27" s="200"/>
    </row>
    <row r="28" spans="1:22" s="100" customFormat="1">
      <c r="A28" s="165" t="s">
        <v>100</v>
      </c>
      <c r="B28" s="128"/>
      <c r="C28" s="128"/>
      <c r="D28" s="127"/>
      <c r="F28" s="127"/>
      <c r="G28" s="129"/>
      <c r="H28" s="130"/>
      <c r="I28" s="130"/>
      <c r="J28" s="182"/>
      <c r="K28" s="171"/>
      <c r="L28" s="171"/>
      <c r="M28" s="172"/>
      <c r="N28" s="172"/>
      <c r="P28" s="193"/>
      <c r="Q28" s="200"/>
      <c r="R28" s="200"/>
      <c r="S28" s="200"/>
    </row>
    <row r="29" spans="1:22" s="100" customFormat="1">
      <c r="A29" s="165" t="s">
        <v>99</v>
      </c>
      <c r="B29" s="128"/>
      <c r="C29" s="128"/>
      <c r="D29" s="127"/>
      <c r="F29" s="127"/>
      <c r="G29" s="129"/>
      <c r="H29" s="130"/>
      <c r="I29" s="130"/>
      <c r="J29" s="182"/>
      <c r="K29" s="171"/>
      <c r="L29" s="171"/>
      <c r="M29" s="172"/>
      <c r="N29" s="172"/>
      <c r="P29" s="193"/>
      <c r="Q29" s="200"/>
      <c r="R29" s="200"/>
      <c r="S29" s="200"/>
    </row>
    <row r="30" spans="1:22" s="100" customFormat="1">
      <c r="A30" s="165" t="str">
        <f>TEXT(K4,"$#.000")&amp;" for each straight-time hour paid, to a maximum of 2080 hours per year. The supplemental pension fund"</f>
        <v>$2.330 for each straight-time hour paid, to a maximum of 2080 hours per year. The supplemental pension fund</v>
      </c>
      <c r="B30" s="128"/>
      <c r="C30" s="128"/>
      <c r="D30" s="127"/>
      <c r="F30" s="127"/>
      <c r="G30" s="129"/>
      <c r="H30" s="130"/>
      <c r="I30" s="130"/>
      <c r="J30" s="182"/>
      <c r="K30" s="171"/>
      <c r="L30" s="171"/>
      <c r="M30" s="172"/>
      <c r="N30" s="172"/>
      <c r="P30" s="193"/>
      <c r="Q30" s="200"/>
      <c r="R30" s="200"/>
      <c r="S30" s="200"/>
    </row>
    <row r="31" spans="1:22" s="100" customFormat="1">
      <c r="A31" s="165" t="s">
        <v>109</v>
      </c>
      <c r="B31" s="128"/>
      <c r="C31" s="128"/>
      <c r="D31" s="127"/>
      <c r="E31" s="127"/>
      <c r="F31" s="127"/>
      <c r="G31" s="129"/>
      <c r="H31" s="130"/>
      <c r="I31" s="130"/>
      <c r="J31" s="182"/>
      <c r="K31" s="171"/>
      <c r="L31" s="171"/>
      <c r="M31" s="172"/>
      <c r="N31" s="172"/>
      <c r="P31" s="193"/>
      <c r="Q31" s="200"/>
      <c r="R31" s="200"/>
      <c r="S31" s="200"/>
    </row>
    <row r="32" spans="1:22" s="100" customFormat="1">
      <c r="A32" s="128"/>
      <c r="B32" s="128"/>
      <c r="C32" s="128"/>
      <c r="D32" s="127"/>
      <c r="E32" s="127"/>
      <c r="F32" s="127"/>
      <c r="G32" s="129"/>
      <c r="H32" s="130"/>
      <c r="I32" s="130"/>
      <c r="J32" s="182"/>
      <c r="K32" s="171"/>
      <c r="L32" s="171"/>
      <c r="M32" s="172"/>
      <c r="N32" s="172"/>
      <c r="P32" s="193"/>
      <c r="Q32" s="200"/>
      <c r="R32" s="200"/>
      <c r="S32" s="200"/>
    </row>
    <row r="33" spans="1:19" s="100" customFormat="1">
      <c r="A33" s="128"/>
      <c r="B33" s="128"/>
      <c r="C33" s="128"/>
      <c r="D33" s="127"/>
      <c r="E33" s="127"/>
      <c r="F33" s="128"/>
      <c r="G33" s="127"/>
      <c r="H33" s="129"/>
      <c r="I33" s="130"/>
      <c r="J33" s="182"/>
      <c r="K33" s="189"/>
      <c r="L33" s="171"/>
      <c r="M33" s="172"/>
      <c r="N33" s="172"/>
      <c r="P33" s="193"/>
      <c r="Q33" s="200"/>
      <c r="R33" s="200"/>
      <c r="S33" s="200"/>
    </row>
    <row r="34" spans="1:19" s="100" customFormat="1">
      <c r="A34" s="152" t="s">
        <v>78</v>
      </c>
      <c r="B34" s="146"/>
      <c r="C34" s="146"/>
      <c r="D34" s="147"/>
      <c r="E34" s="146"/>
      <c r="F34" s="146"/>
      <c r="G34" s="147"/>
      <c r="H34" s="148"/>
      <c r="J34" s="169"/>
      <c r="K34" s="171"/>
      <c r="L34" s="171"/>
      <c r="M34" s="172"/>
      <c r="N34" s="172"/>
      <c r="P34" s="193"/>
      <c r="Q34" s="200"/>
      <c r="R34" s="200"/>
      <c r="S34" s="200"/>
    </row>
    <row r="35" spans="1:19" s="100" customFormat="1">
      <c r="A35" s="152" t="s">
        <v>65</v>
      </c>
      <c r="B35" s="146"/>
      <c r="C35" s="146"/>
      <c r="D35" s="147"/>
      <c r="E35" s="146"/>
      <c r="F35" s="146"/>
      <c r="G35" s="147"/>
      <c r="H35" s="148"/>
      <c r="J35" s="169"/>
      <c r="K35" s="171"/>
      <c r="L35" s="171"/>
      <c r="M35" s="172"/>
      <c r="N35" s="190"/>
      <c r="P35" s="193"/>
      <c r="Q35" s="200"/>
      <c r="R35" s="200"/>
      <c r="S35" s="200"/>
    </row>
    <row r="36" spans="1:19" s="100" customFormat="1">
      <c r="A36" s="96"/>
      <c r="B36" s="153"/>
      <c r="C36" s="168">
        <f ca="1">N36</f>
        <v>0.27100326447864331</v>
      </c>
      <c r="D36" s="150"/>
      <c r="E36" s="152" t="s">
        <v>66</v>
      </c>
      <c r="F36" s="96"/>
      <c r="G36" s="150"/>
      <c r="H36" s="154"/>
      <c r="J36" s="169" t="s">
        <v>103</v>
      </c>
      <c r="K36" s="172" t="s">
        <v>108</v>
      </c>
      <c r="L36" s="191"/>
      <c r="M36" s="172"/>
      <c r="N36" s="181" cm="1">
        <f t="array" aca="1" ref="N36" ca="1">IF(K36="Y",VLOOKUP(J36,INDIRECT($K$3),3,0)*INDIRECT($J$2),VLOOKUP(J36,INDIRECT($K$3),3,0))</f>
        <v>0.27100326447864331</v>
      </c>
      <c r="P36" s="193" t="str">
        <f>J36</f>
        <v>10th</v>
      </c>
      <c r="Q36" s="200" t="str">
        <f>K36</f>
        <v>Y</v>
      </c>
      <c r="R36" s="200"/>
      <c r="S36" s="201">
        <f ca="1">ROUND(N36,3)</f>
        <v>0.27100000000000002</v>
      </c>
    </row>
    <row r="37" spans="1:19" s="100" customFormat="1">
      <c r="A37" s="96"/>
      <c r="B37" s="153"/>
      <c r="C37" s="168">
        <f t="shared" ref="C37:C39" ca="1" si="15">N37</f>
        <v>0.37590775395424725</v>
      </c>
      <c r="D37" s="150"/>
      <c r="E37" s="152" t="s">
        <v>67</v>
      </c>
      <c r="F37" s="96"/>
      <c r="G37" s="150"/>
      <c r="H37" s="154"/>
      <c r="J37" s="169" t="s">
        <v>104</v>
      </c>
      <c r="K37" s="172" t="s">
        <v>108</v>
      </c>
      <c r="L37" s="191"/>
      <c r="M37" s="172"/>
      <c r="N37" s="181" cm="1">
        <f t="array" aca="1" ref="N37" ca="1">IF(K37="Y",VLOOKUP(J37,INDIRECT($K$3),3,0)*INDIRECT($J$2),VLOOKUP(J37,INDIRECT($K$3),3,0))</f>
        <v>0.37590775395424725</v>
      </c>
      <c r="P37" s="193" t="str">
        <f t="shared" ref="P37:P39" si="16">J37</f>
        <v>15th</v>
      </c>
      <c r="Q37" s="200" t="str">
        <f t="shared" ref="Q37:Q39" si="17">K37</f>
        <v>Y</v>
      </c>
      <c r="R37" s="200"/>
      <c r="S37" s="201">
        <f t="shared" ref="S37:S39" ca="1" si="18">ROUND(N37,3)</f>
        <v>0.376</v>
      </c>
    </row>
    <row r="38" spans="1:19" s="100" customFormat="1">
      <c r="A38" s="96"/>
      <c r="B38" s="153"/>
      <c r="C38" s="168">
        <f t="shared" ca="1" si="15"/>
        <v>0.44084862839152578</v>
      </c>
      <c r="D38" s="150"/>
      <c r="E38" s="152" t="s">
        <v>68</v>
      </c>
      <c r="F38" s="96"/>
      <c r="G38" s="150"/>
      <c r="H38" s="154"/>
      <c r="J38" s="169" t="s">
        <v>105</v>
      </c>
      <c r="K38" s="172" t="s">
        <v>108</v>
      </c>
      <c r="L38" s="191"/>
      <c r="M38" s="172"/>
      <c r="N38" s="181" cm="1">
        <f t="array" aca="1" ref="N38" ca="1">IF(K38="Y",VLOOKUP(J38,INDIRECT($K$3),3,0)*INDIRECT($J$2),VLOOKUP(J38,INDIRECT($K$3),3,0))</f>
        <v>0.44084862839152578</v>
      </c>
      <c r="P38" s="193" t="str">
        <f t="shared" si="16"/>
        <v>20th</v>
      </c>
      <c r="Q38" s="200" t="str">
        <f t="shared" si="17"/>
        <v>Y</v>
      </c>
      <c r="R38" s="200"/>
      <c r="S38" s="201">
        <f t="shared" ca="1" si="18"/>
        <v>0.441</v>
      </c>
    </row>
    <row r="39" spans="1:19" s="100" customFormat="1">
      <c r="A39" s="96"/>
      <c r="B39" s="153"/>
      <c r="C39" s="168">
        <f t="shared" ca="1" si="15"/>
        <v>0.51827813252828103</v>
      </c>
      <c r="D39" s="150"/>
      <c r="E39" s="152" t="s">
        <v>69</v>
      </c>
      <c r="F39" s="96"/>
      <c r="G39" s="150"/>
      <c r="H39" s="154"/>
      <c r="J39" s="169" t="s">
        <v>106</v>
      </c>
      <c r="K39" s="172" t="s">
        <v>108</v>
      </c>
      <c r="L39" s="191"/>
      <c r="M39" s="172"/>
      <c r="N39" s="181" cm="1">
        <f t="array" aca="1" ref="N39" ca="1">IF(K39="Y",VLOOKUP(J39,INDIRECT($K$3),3,0)*INDIRECT($J$2),VLOOKUP(J39,INDIRECT($K$3),3,0))</f>
        <v>0.51827813252828103</v>
      </c>
      <c r="P39" s="193" t="str">
        <f t="shared" si="16"/>
        <v>25th</v>
      </c>
      <c r="Q39" s="200" t="str">
        <f t="shared" si="17"/>
        <v>Y</v>
      </c>
      <c r="R39" s="200"/>
      <c r="S39" s="201">
        <f t="shared" ca="1" si="18"/>
        <v>0.51800000000000002</v>
      </c>
    </row>
    <row r="40" spans="1:19" s="100" customFormat="1">
      <c r="A40" s="96"/>
      <c r="B40" s="96"/>
      <c r="C40" s="96"/>
      <c r="D40" s="97"/>
      <c r="E40" s="97"/>
      <c r="F40" s="96"/>
      <c r="G40" s="97"/>
      <c r="H40" s="155"/>
      <c r="J40" s="169"/>
      <c r="K40" s="171"/>
      <c r="L40" s="171"/>
      <c r="M40" s="172"/>
      <c r="N40" s="172"/>
      <c r="P40" s="193"/>
      <c r="Q40" s="200"/>
      <c r="R40" s="200"/>
      <c r="S40" s="200"/>
    </row>
    <row r="41" spans="1:19" s="100" customFormat="1">
      <c r="A41" s="97" t="s">
        <v>71</v>
      </c>
      <c r="B41" s="96"/>
      <c r="C41" s="96"/>
      <c r="D41" s="97"/>
      <c r="E41" s="97"/>
      <c r="F41" s="96"/>
      <c r="G41" s="97"/>
      <c r="H41" s="155"/>
      <c r="J41" s="171"/>
      <c r="K41" s="171"/>
      <c r="L41" s="171"/>
      <c r="M41" s="172"/>
      <c r="N41" s="172"/>
      <c r="P41" s="193"/>
      <c r="Q41" s="200"/>
      <c r="R41" s="200"/>
      <c r="S41" s="200"/>
    </row>
    <row r="42" spans="1:19" s="100" customFormat="1">
      <c r="A42" s="97" t="s">
        <v>72</v>
      </c>
      <c r="B42" s="96"/>
      <c r="C42" s="96"/>
      <c r="D42" s="97"/>
      <c r="E42" s="97"/>
      <c r="F42" s="96"/>
      <c r="G42" s="97"/>
      <c r="H42" s="155"/>
      <c r="J42" s="171"/>
      <c r="K42" s="171"/>
      <c r="L42" s="171"/>
      <c r="M42" s="172"/>
      <c r="N42" s="172"/>
      <c r="P42" s="193"/>
      <c r="Q42" s="200"/>
      <c r="R42" s="200"/>
      <c r="S42" s="200"/>
    </row>
    <row r="48" spans="1:19">
      <c r="C48" s="96" t="s">
        <v>126</v>
      </c>
      <c r="G48" s="97" t="s">
        <v>127</v>
      </c>
    </row>
  </sheetData>
  <mergeCells count="1">
    <mergeCell ref="A1:F1"/>
  </mergeCells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32</vt:i4>
      </vt:variant>
    </vt:vector>
  </HeadingPairs>
  <TitlesOfParts>
    <vt:vector size="49" baseType="lpstr">
      <vt:lpstr>2015 Retitled</vt:lpstr>
      <vt:lpstr>2015 </vt:lpstr>
      <vt:lpstr>2016</vt:lpstr>
      <vt:lpstr>2017</vt:lpstr>
      <vt:lpstr>2018</vt:lpstr>
      <vt:lpstr>2019</vt:lpstr>
      <vt:lpstr>2020</vt:lpstr>
      <vt:lpstr>2021</vt:lpstr>
      <vt:lpstr>1-1-2022</vt:lpstr>
      <vt:lpstr>1-1-2023</vt:lpstr>
      <vt:lpstr>5-1-2023</vt:lpstr>
      <vt:lpstr>1-1-2024</vt:lpstr>
      <vt:lpstr>1-1-2025</vt:lpstr>
      <vt:lpstr>1-1-2026</vt:lpstr>
      <vt:lpstr>1-1-2027</vt:lpstr>
      <vt:lpstr>Months</vt:lpstr>
      <vt:lpstr>Notes</vt:lpstr>
      <vt:lpstr>Data2021</vt:lpstr>
      <vt:lpstr>Data2022</vt:lpstr>
      <vt:lpstr>'5-1-2023'!Data2023</vt:lpstr>
      <vt:lpstr>Data2023</vt:lpstr>
      <vt:lpstr>DataJan2024</vt:lpstr>
      <vt:lpstr>DataJan2025</vt:lpstr>
      <vt:lpstr>DataJan2026</vt:lpstr>
      <vt:lpstr>DataJan2027</vt:lpstr>
      <vt:lpstr>IncrPercJan2025</vt:lpstr>
      <vt:lpstr>IncrPercJan2026</vt:lpstr>
      <vt:lpstr>IncrPercJan2027</vt:lpstr>
      <vt:lpstr>Months</vt:lpstr>
      <vt:lpstr>PensionJan2024</vt:lpstr>
      <vt:lpstr>PensionJan2025</vt:lpstr>
      <vt:lpstr>PensionJan2026</vt:lpstr>
      <vt:lpstr>PensionJan2027</vt:lpstr>
      <vt:lpstr>PercIncr2022</vt:lpstr>
      <vt:lpstr>'5-1-2023'!PercIncr2023</vt:lpstr>
      <vt:lpstr>PercIncr2023</vt:lpstr>
      <vt:lpstr>PercIncr2024</vt:lpstr>
      <vt:lpstr>'1-1-2022'!Print_Area</vt:lpstr>
      <vt:lpstr>'1-1-2023'!Print_Area</vt:lpstr>
      <vt:lpstr>'1-1-2024'!Print_Area</vt:lpstr>
      <vt:lpstr>'2015 '!Print_Area</vt:lpstr>
      <vt:lpstr>'2015 Retitled'!Print_Area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'5-1-2023'!Print_Area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Minneapolis Building and Construction Trades Council, Inspector Unit CBI Salary Schedule. From 2022-2024. Posted 5-30-2024</dc:title>
  <dc:creator>City of Minneapolis Human Resources, Classification and Compensation;Howatt, Erick S</dc:creator>
  <cp:lastModifiedBy>Herr, Amy</cp:lastModifiedBy>
  <cp:lastPrinted>2024-12-13T17:59:13Z</cp:lastPrinted>
  <dcterms:created xsi:type="dcterms:W3CDTF">2016-03-22T19:18:32Z</dcterms:created>
  <dcterms:modified xsi:type="dcterms:W3CDTF">2025-04-02T16:37:16Z</dcterms:modified>
</cp:coreProperties>
</file>