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PO) POFM\Salary Schedules\"/>
    </mc:Choice>
  </mc:AlternateContent>
  <xr:revisionPtr revIDLastSave="0" documentId="13_ncr:1_{D50A8711-2C1A-4315-83C4-04B4CA20CB76}" xr6:coauthVersionLast="47" xr6:coauthVersionMax="47" xr10:uidLastSave="{00000000-0000-0000-0000-000000000000}"/>
  <workbookProtection lockStructure="1"/>
  <bookViews>
    <workbookView xWindow="-120" yWindow="-120" windowWidth="29040" windowHeight="15840" firstSheet="18" activeTab="22" xr2:uid="{00000000-000D-0000-FFFF-FFFF00000000}"/>
  </bookViews>
  <sheets>
    <sheet name="10 1 2014 is BASE" sheetId="16" state="hidden" r:id="rId1"/>
    <sheet name="1 1 2015" sheetId="2" state="hidden" r:id="rId2"/>
    <sheet name="1 1 2016" sheetId="1" state="hidden" r:id="rId3"/>
    <sheet name="7 1 2016 " sheetId="8" state="hidden" r:id="rId4"/>
    <sheet name="11 1 2016 " sheetId="9" state="hidden" r:id="rId5"/>
    <sheet name="1 1 2017" sheetId="5" state="hidden" r:id="rId6"/>
    <sheet name="7 1 2017" sheetId="10" state="hidden" r:id="rId7"/>
    <sheet name="10 1 2017" sheetId="11" state="hidden" r:id="rId8"/>
    <sheet name="1 1 2018" sheetId="6" state="hidden" r:id="rId9"/>
    <sheet name="7 1 2018" sheetId="12" state="hidden" r:id="rId10"/>
    <sheet name="10 1 2018" sheetId="13" state="hidden" r:id="rId11"/>
    <sheet name="1 1 2019" sheetId="7" state="hidden" r:id="rId12"/>
    <sheet name="July 2019" sheetId="14" state="hidden" r:id="rId13"/>
    <sheet name="January 2020" sheetId="18" state="hidden" r:id="rId14"/>
    <sheet name="January 2021" sheetId="19" state="hidden" r:id="rId15"/>
    <sheet name="January 2022" sheetId="20" state="hidden" r:id="rId16"/>
    <sheet name="December 2022" sheetId="21" state="hidden" r:id="rId17"/>
    <sheet name="January 2023" sheetId="22" r:id="rId18"/>
    <sheet name="July 2023" sheetId="23" r:id="rId19"/>
    <sheet name="January 2024" sheetId="24" r:id="rId20"/>
    <sheet name="July 2024" sheetId="25" r:id="rId21"/>
    <sheet name="January 2025" sheetId="26" r:id="rId22"/>
    <sheet name="July 2025" sheetId="27" r:id="rId23"/>
    <sheet name="Notes" sheetId="17" state="hidden" r:id="rId24"/>
  </sheets>
  <definedNames>
    <definedName name="DataDec2022">'December 2022'!$N$5:$W$48</definedName>
    <definedName name="DataJan2020">'January 2020'!$N$4:$W$45</definedName>
    <definedName name="DataJan2021">'January 2021'!$N$4:$W$45</definedName>
    <definedName name="DataJan2022">'January 2022'!$N$4:$W$45</definedName>
    <definedName name="DataJan2023">'January 2023'!$N$8:$W$45</definedName>
    <definedName name="DataJan2024">'January 2024'!$N$8:$W$45</definedName>
    <definedName name="DataJan2025">'January 2025'!$N$8:$W$46</definedName>
    <definedName name="DataJul2023">'July 2023'!$N$8:$W$45</definedName>
    <definedName name="DataJul2024">'July 2024'!$N$8:$W$46</definedName>
    <definedName name="DataJuly2019">'July 2019'!$M$3:$V$42</definedName>
    <definedName name="MktAdjDec2022">'December 2022'!$N$2</definedName>
    <definedName name="MktAdjJan2022">'January 2022'!$N$2</definedName>
    <definedName name="PercIncrDec2022">'December 2022'!$N$1</definedName>
    <definedName name="PercIncrJan2020">'January 2020'!$N$1</definedName>
    <definedName name="PercIncrJan2021">'January 2021'!$N$1</definedName>
    <definedName name="PercIncrJan2022">'January 2022'!$N$1</definedName>
    <definedName name="PercIncrJan2023">'January 2023'!$N$2</definedName>
    <definedName name="PercIncrJan2024">'January 2024'!$N$2</definedName>
    <definedName name="PercIncrJan2025">'January 2025'!$N$2</definedName>
    <definedName name="PercIncrJul2023">'July 2023'!$N$2</definedName>
    <definedName name="PercIncrJul2024">'July 2024'!$N$2</definedName>
    <definedName name="PercIncrJul2025">'July 2025'!$N$2</definedName>
    <definedName name="_xlnm.Print_Area" localSheetId="1">'1 1 2015'!$A$1:$K$46</definedName>
    <definedName name="_xlnm.Print_Area" localSheetId="2">'1 1 2016'!$A$1:$K$45</definedName>
    <definedName name="_xlnm.Print_Area" localSheetId="5">'1 1 2017'!$A$1:$K$45</definedName>
    <definedName name="_xlnm.Print_Area" localSheetId="8">'1 1 2018'!$A$1:$K$45</definedName>
    <definedName name="_xlnm.Print_Area" localSheetId="11">'1 1 2019'!$A$1:$K$45</definedName>
    <definedName name="_xlnm.Print_Area" localSheetId="0">'10 1 2014 is BASE'!$A$1:$K$46</definedName>
    <definedName name="_xlnm.Print_Area" localSheetId="7">'10 1 2017'!$A$1:$K$45</definedName>
    <definedName name="_xlnm.Print_Area" localSheetId="10">'10 1 2018'!$A$1:$K$45</definedName>
    <definedName name="_xlnm.Print_Area" localSheetId="4">'11 1 2016 '!$A$1:$K$45</definedName>
    <definedName name="_xlnm.Print_Area" localSheetId="3">'7 1 2016 '!$A$1:$K$45</definedName>
    <definedName name="_xlnm.Print_Area" localSheetId="6">'7 1 2017'!$A$1:$K$45</definedName>
    <definedName name="_xlnm.Print_Area" localSheetId="9">'7 1 2018'!$A$1:$K$45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" i="27" l="1"/>
  <c r="AA14" i="27" s="1"/>
  <c r="O14" i="27"/>
  <c r="Z14" i="27" s="1"/>
  <c r="N14" i="27"/>
  <c r="Y14" i="27" s="1"/>
  <c r="AD14" i="26"/>
  <c r="AC14" i="26"/>
  <c r="AB14" i="26"/>
  <c r="P14" i="26"/>
  <c r="AA14" i="26" s="1"/>
  <c r="O14" i="26"/>
  <c r="Z14" i="26" s="1"/>
  <c r="N14" i="26"/>
  <c r="Y14" i="26" s="1"/>
  <c r="G14" i="26"/>
  <c r="F14" i="26"/>
  <c r="E14" i="26"/>
  <c r="Y14" i="25"/>
  <c r="Z14" i="25"/>
  <c r="AA14" i="25"/>
  <c r="N14" i="25"/>
  <c r="O14" i="25"/>
  <c r="P14" i="25"/>
  <c r="N13" i="25"/>
  <c r="O13" i="25"/>
  <c r="P13" i="25"/>
  <c r="Y47" i="22"/>
  <c r="Y46" i="22"/>
  <c r="Q14" i="27" a="1"/>
  <c r="S14" i="27" a="1"/>
  <c r="R14" i="27" a="1"/>
  <c r="R14" i="27" l="1"/>
  <c r="S14" i="27"/>
  <c r="Q14" i="27"/>
  <c r="Y46" i="27"/>
  <c r="Y45" i="27"/>
  <c r="Y41" i="27"/>
  <c r="Y40" i="27"/>
  <c r="Y39" i="27"/>
  <c r="Y38" i="27"/>
  <c r="Y37" i="27"/>
  <c r="Y36" i="27"/>
  <c r="Y35" i="27"/>
  <c r="Y34" i="27"/>
  <c r="Y33" i="27"/>
  <c r="Y32" i="27"/>
  <c r="Y31" i="27"/>
  <c r="Y30" i="27"/>
  <c r="Y29" i="27"/>
  <c r="Y28" i="27"/>
  <c r="Y27" i="27"/>
  <c r="Y26" i="27"/>
  <c r="Y25" i="27"/>
  <c r="Y24" i="27"/>
  <c r="Y23" i="27"/>
  <c r="Y22" i="27"/>
  <c r="P18" i="27"/>
  <c r="AA18" i="27" s="1"/>
  <c r="O18" i="27"/>
  <c r="Z18" i="27" s="1"/>
  <c r="N18" i="27"/>
  <c r="Y18" i="27" s="1"/>
  <c r="P13" i="27"/>
  <c r="AA13" i="27" s="1"/>
  <c r="O13" i="27"/>
  <c r="Z13" i="27" s="1"/>
  <c r="N13" i="27"/>
  <c r="Y13" i="27" s="1"/>
  <c r="P12" i="27"/>
  <c r="AA12" i="27" s="1"/>
  <c r="O12" i="27"/>
  <c r="Z12" i="27" s="1"/>
  <c r="N12" i="27"/>
  <c r="Y12" i="27" s="1"/>
  <c r="P11" i="27"/>
  <c r="O11" i="27"/>
  <c r="N11" i="27"/>
  <c r="P10" i="27"/>
  <c r="O10" i="27"/>
  <c r="N10" i="27"/>
  <c r="P9" i="27"/>
  <c r="AA9" i="27" s="1"/>
  <c r="O9" i="27"/>
  <c r="Z9" i="27" s="1"/>
  <c r="N9" i="27"/>
  <c r="Y9" i="27" s="1"/>
  <c r="P8" i="27"/>
  <c r="AA8" i="27" s="1"/>
  <c r="O8" i="27"/>
  <c r="Z8" i="27" s="1"/>
  <c r="N8" i="27"/>
  <c r="Y8" i="27" s="1"/>
  <c r="Y46" i="26"/>
  <c r="Y45" i="26"/>
  <c r="Y41" i="26"/>
  <c r="Y40" i="26"/>
  <c r="Y39" i="26"/>
  <c r="Y38" i="26"/>
  <c r="Y37" i="26"/>
  <c r="Y36" i="26"/>
  <c r="Y35" i="26"/>
  <c r="Y34" i="26"/>
  <c r="Y33" i="26"/>
  <c r="Y32" i="26"/>
  <c r="Y31" i="26"/>
  <c r="Y30" i="26"/>
  <c r="Y29" i="26"/>
  <c r="Y28" i="26"/>
  <c r="Y27" i="26"/>
  <c r="Y26" i="26"/>
  <c r="Y25" i="26"/>
  <c r="Y24" i="26"/>
  <c r="Y23" i="26"/>
  <c r="Y22" i="26"/>
  <c r="P18" i="26"/>
  <c r="AA18" i="26" s="1"/>
  <c r="O18" i="26"/>
  <c r="Z18" i="26" s="1"/>
  <c r="N18" i="26"/>
  <c r="Z13" i="26"/>
  <c r="P13" i="26"/>
  <c r="AA13" i="26" s="1"/>
  <c r="O13" i="26"/>
  <c r="N13" i="26"/>
  <c r="Y13" i="26" s="1"/>
  <c r="P12" i="26"/>
  <c r="AA12" i="26" s="1"/>
  <c r="O12" i="26"/>
  <c r="Z12" i="26" s="1"/>
  <c r="N12" i="26"/>
  <c r="Y12" i="26" s="1"/>
  <c r="P11" i="26"/>
  <c r="O11" i="26"/>
  <c r="N11" i="26"/>
  <c r="P10" i="26"/>
  <c r="O10" i="26"/>
  <c r="N10" i="26"/>
  <c r="P9" i="26"/>
  <c r="AA9" i="26" s="1"/>
  <c r="O9" i="26"/>
  <c r="Z9" i="26" s="1"/>
  <c r="N9" i="26"/>
  <c r="Y9" i="26" s="1"/>
  <c r="P8" i="26"/>
  <c r="AA8" i="26" s="1"/>
  <c r="O8" i="26"/>
  <c r="Z8" i="26" s="1"/>
  <c r="N8" i="26"/>
  <c r="Y8" i="26" s="1"/>
  <c r="Y46" i="25"/>
  <c r="Y45" i="25"/>
  <c r="Y41" i="25"/>
  <c r="Y40" i="25"/>
  <c r="Y39" i="25"/>
  <c r="Y38" i="25"/>
  <c r="Y37" i="25"/>
  <c r="Y36" i="25"/>
  <c r="Y35" i="25"/>
  <c r="Y34" i="25"/>
  <c r="Y33" i="25"/>
  <c r="Y32" i="25"/>
  <c r="Y31" i="25"/>
  <c r="Y30" i="25"/>
  <c r="Y29" i="25"/>
  <c r="Y28" i="25"/>
  <c r="Y27" i="25"/>
  <c r="Y26" i="25"/>
  <c r="Y25" i="25"/>
  <c r="Y24" i="25"/>
  <c r="Y23" i="25"/>
  <c r="Y22" i="25"/>
  <c r="P18" i="25"/>
  <c r="AA18" i="25" s="1"/>
  <c r="O18" i="25"/>
  <c r="Z18" i="25" s="1"/>
  <c r="N18" i="25"/>
  <c r="Y18" i="25" s="1"/>
  <c r="AA13" i="25"/>
  <c r="Z13" i="25"/>
  <c r="Y13" i="25"/>
  <c r="P12" i="25"/>
  <c r="AA12" i="25" s="1"/>
  <c r="O12" i="25"/>
  <c r="Z12" i="25" s="1"/>
  <c r="N12" i="25"/>
  <c r="Y12" i="25" s="1"/>
  <c r="P11" i="25"/>
  <c r="O11" i="25"/>
  <c r="N11" i="25"/>
  <c r="P10" i="25"/>
  <c r="O10" i="25"/>
  <c r="N10" i="25"/>
  <c r="P9" i="25"/>
  <c r="AA9" i="25" s="1"/>
  <c r="O9" i="25"/>
  <c r="Z9" i="25" s="1"/>
  <c r="N9" i="25"/>
  <c r="Y9" i="25" s="1"/>
  <c r="P8" i="25"/>
  <c r="AA8" i="25" s="1"/>
  <c r="O8" i="25"/>
  <c r="Z8" i="25" s="1"/>
  <c r="N8" i="25"/>
  <c r="Y8" i="25" s="1"/>
  <c r="Y45" i="24"/>
  <c r="Y44" i="24"/>
  <c r="Y40" i="24"/>
  <c r="Y39" i="24"/>
  <c r="Y38" i="24"/>
  <c r="Y37" i="24"/>
  <c r="Y36" i="24"/>
  <c r="Y35" i="24"/>
  <c r="Y34" i="24"/>
  <c r="Y33" i="24"/>
  <c r="Y32" i="24"/>
  <c r="Y31" i="24"/>
  <c r="Y30" i="24"/>
  <c r="Y29" i="24"/>
  <c r="Y28" i="24"/>
  <c r="Y27" i="24"/>
  <c r="Y26" i="24"/>
  <c r="Y25" i="24"/>
  <c r="Y24" i="24"/>
  <c r="Y23" i="24"/>
  <c r="Y22" i="24"/>
  <c r="Y21" i="24"/>
  <c r="P17" i="24"/>
  <c r="AA17" i="24" s="1"/>
  <c r="O17" i="24"/>
  <c r="Z17" i="24" s="1"/>
  <c r="N17" i="24"/>
  <c r="P13" i="24"/>
  <c r="AA13" i="24" s="1"/>
  <c r="O13" i="24"/>
  <c r="Z13" i="24" s="1"/>
  <c r="N13" i="24"/>
  <c r="Y13" i="24" s="1"/>
  <c r="AA12" i="24"/>
  <c r="P12" i="24"/>
  <c r="O12" i="24"/>
  <c r="Z12" i="24" s="1"/>
  <c r="N12" i="24"/>
  <c r="Y12" i="24" s="1"/>
  <c r="P11" i="24"/>
  <c r="O11" i="24"/>
  <c r="N11" i="24"/>
  <c r="P10" i="24"/>
  <c r="O10" i="24"/>
  <c r="N10" i="24"/>
  <c r="P9" i="24"/>
  <c r="AA9" i="24" s="1"/>
  <c r="O9" i="24"/>
  <c r="Z9" i="24" s="1"/>
  <c r="N9" i="24"/>
  <c r="Y9" i="24" s="1"/>
  <c r="P8" i="24"/>
  <c r="AA8" i="24" s="1"/>
  <c r="O8" i="24"/>
  <c r="Z8" i="24" s="1"/>
  <c r="N8" i="24"/>
  <c r="Y8" i="24" s="1"/>
  <c r="Y45" i="23"/>
  <c r="Y44" i="23"/>
  <c r="Y40" i="23"/>
  <c r="Y39" i="23"/>
  <c r="Y38" i="23"/>
  <c r="Y37" i="23"/>
  <c r="Y36" i="23"/>
  <c r="Y35" i="23"/>
  <c r="Y34" i="23"/>
  <c r="Y33" i="23"/>
  <c r="Y32" i="23"/>
  <c r="Y31" i="23"/>
  <c r="Y30" i="23"/>
  <c r="Y29" i="23"/>
  <c r="Y28" i="23"/>
  <c r="Y27" i="23"/>
  <c r="Y26" i="23"/>
  <c r="Y25" i="23"/>
  <c r="Y24" i="23"/>
  <c r="Y23" i="23"/>
  <c r="Y22" i="23"/>
  <c r="Y21" i="23"/>
  <c r="P17" i="23"/>
  <c r="AA17" i="23" s="1"/>
  <c r="O17" i="23"/>
  <c r="Z17" i="23" s="1"/>
  <c r="N17" i="23"/>
  <c r="Y17" i="23" s="1"/>
  <c r="P13" i="23"/>
  <c r="AA13" i="23" s="1"/>
  <c r="O13" i="23"/>
  <c r="Z13" i="23" s="1"/>
  <c r="N13" i="23"/>
  <c r="Y13" i="23" s="1"/>
  <c r="P12" i="23"/>
  <c r="AA12" i="23" s="1"/>
  <c r="O12" i="23"/>
  <c r="Z12" i="23" s="1"/>
  <c r="N12" i="23"/>
  <c r="Y12" i="23" s="1"/>
  <c r="P11" i="23"/>
  <c r="O11" i="23"/>
  <c r="N11" i="23"/>
  <c r="P10" i="23"/>
  <c r="O10" i="23"/>
  <c r="N10" i="23"/>
  <c r="P9" i="23"/>
  <c r="AA9" i="23" s="1"/>
  <c r="O9" i="23"/>
  <c r="Z9" i="23" s="1"/>
  <c r="N9" i="23"/>
  <c r="Y9" i="23" s="1"/>
  <c r="P8" i="23"/>
  <c r="AA8" i="23" s="1"/>
  <c r="O8" i="23"/>
  <c r="Z8" i="23" s="1"/>
  <c r="N8" i="23"/>
  <c r="Y8" i="23" s="1"/>
  <c r="AD14" i="27" l="1"/>
  <c r="G14" i="27"/>
  <c r="AB14" i="27"/>
  <c r="E14" i="27"/>
  <c r="AC14" i="27"/>
  <c r="F14" i="27"/>
  <c r="F14" i="25"/>
  <c r="AC14" i="25"/>
  <c r="G14" i="25"/>
  <c r="AD14" i="25"/>
  <c r="E14" i="25"/>
  <c r="AB14" i="25"/>
  <c r="Y18" i="26"/>
  <c r="Y17" i="24"/>
  <c r="Y45" i="22" l="1"/>
  <c r="Y44" i="22"/>
  <c r="Y40" i="22"/>
  <c r="Y39" i="22"/>
  <c r="Y38" i="22"/>
  <c r="Y37" i="22"/>
  <c r="Y36" i="22"/>
  <c r="Y35" i="22"/>
  <c r="Y34" i="22"/>
  <c r="Y33" i="22"/>
  <c r="Y32" i="22"/>
  <c r="Y31" i="22"/>
  <c r="Y30" i="22"/>
  <c r="Y29" i="22"/>
  <c r="Y28" i="22"/>
  <c r="Y27" i="22"/>
  <c r="Y26" i="22"/>
  <c r="Y25" i="22"/>
  <c r="Y24" i="22"/>
  <c r="Y23" i="22"/>
  <c r="Y22" i="22"/>
  <c r="Y21" i="22"/>
  <c r="P17" i="22"/>
  <c r="AA17" i="22" s="1"/>
  <c r="O17" i="22"/>
  <c r="Z17" i="22" s="1"/>
  <c r="N17" i="22"/>
  <c r="Y13" i="22"/>
  <c r="P13" i="22"/>
  <c r="AA13" i="22" s="1"/>
  <c r="O13" i="22"/>
  <c r="Z13" i="22" s="1"/>
  <c r="N13" i="22"/>
  <c r="P12" i="22"/>
  <c r="AA12" i="22" s="1"/>
  <c r="O12" i="22"/>
  <c r="Z12" i="22" s="1"/>
  <c r="N12" i="22"/>
  <c r="Y12" i="22" s="1"/>
  <c r="P11" i="22"/>
  <c r="O11" i="22"/>
  <c r="N11" i="22"/>
  <c r="P10" i="22"/>
  <c r="O10" i="22"/>
  <c r="N10" i="22"/>
  <c r="P9" i="22"/>
  <c r="AA9" i="22" s="1"/>
  <c r="O9" i="22"/>
  <c r="Z9" i="22" s="1"/>
  <c r="N9" i="22"/>
  <c r="Y9" i="22" s="1"/>
  <c r="Z8" i="22"/>
  <c r="P8" i="22"/>
  <c r="AA8" i="22" s="1"/>
  <c r="O8" i="22"/>
  <c r="N8" i="22"/>
  <c r="Y8" i="22" s="1"/>
  <c r="N7" i="21"/>
  <c r="O7" i="21"/>
  <c r="P7" i="21"/>
  <c r="N8" i="21"/>
  <c r="O8" i="21"/>
  <c r="P8" i="21"/>
  <c r="N9" i="21"/>
  <c r="O9" i="21"/>
  <c r="P9" i="21"/>
  <c r="N10" i="21"/>
  <c r="O10" i="21"/>
  <c r="Z10" i="21" s="1"/>
  <c r="P10" i="21"/>
  <c r="N11" i="21"/>
  <c r="O11" i="21"/>
  <c r="Z11" i="21" s="1"/>
  <c r="P11" i="21"/>
  <c r="N7" i="20"/>
  <c r="O7" i="20"/>
  <c r="P7" i="20"/>
  <c r="N8" i="20"/>
  <c r="O8" i="20"/>
  <c r="P8" i="20"/>
  <c r="N9" i="20"/>
  <c r="O9" i="20"/>
  <c r="P9" i="20"/>
  <c r="N7" i="19"/>
  <c r="O7" i="19"/>
  <c r="P7" i="19"/>
  <c r="N8" i="19"/>
  <c r="O8" i="19"/>
  <c r="P8" i="19"/>
  <c r="N9" i="19"/>
  <c r="O9" i="19"/>
  <c r="P9" i="19"/>
  <c r="M8" i="14"/>
  <c r="N8" i="14"/>
  <c r="O8" i="14"/>
  <c r="P8" i="14"/>
  <c r="Q8" i="14"/>
  <c r="R8" i="14"/>
  <c r="M9" i="14"/>
  <c r="N9" i="14"/>
  <c r="O9" i="14"/>
  <c r="P9" i="14"/>
  <c r="Q9" i="14"/>
  <c r="R9" i="14"/>
  <c r="M10" i="14"/>
  <c r="N10" i="14"/>
  <c r="O10" i="14"/>
  <c r="P10" i="14"/>
  <c r="Q10" i="14"/>
  <c r="R10" i="14"/>
  <c r="N7" i="18"/>
  <c r="O7" i="18"/>
  <c r="P7" i="18"/>
  <c r="N8" i="18"/>
  <c r="O8" i="18"/>
  <c r="P8" i="18"/>
  <c r="N9" i="18"/>
  <c r="O9" i="18"/>
  <c r="P9" i="18"/>
  <c r="E6" i="14"/>
  <c r="F6" i="14"/>
  <c r="G6" i="14"/>
  <c r="E7" i="14"/>
  <c r="F7" i="14"/>
  <c r="G7" i="14"/>
  <c r="E8" i="14"/>
  <c r="F8" i="14"/>
  <c r="G8" i="14"/>
  <c r="E9" i="14"/>
  <c r="F9" i="14"/>
  <c r="G9" i="14"/>
  <c r="E10" i="14"/>
  <c r="F10" i="14"/>
  <c r="G10" i="14"/>
  <c r="G5" i="14"/>
  <c r="F5" i="14"/>
  <c r="E5" i="14"/>
  <c r="Y43" i="18"/>
  <c r="Y42" i="18"/>
  <c r="Y38" i="18"/>
  <c r="Y37" i="18"/>
  <c r="Y36" i="18"/>
  <c r="Y35" i="18"/>
  <c r="Y34" i="18"/>
  <c r="Y33" i="18"/>
  <c r="Y32" i="18"/>
  <c r="Y31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43" i="19"/>
  <c r="Y42" i="19"/>
  <c r="Y38" i="19"/>
  <c r="Y37" i="19"/>
  <c r="Y36" i="19"/>
  <c r="Y35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43" i="21"/>
  <c r="Y42" i="2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43" i="20"/>
  <c r="Y42" i="20"/>
  <c r="Y20" i="20"/>
  <c r="Y21" i="20"/>
  <c r="Y22" i="20"/>
  <c r="Y23" i="20"/>
  <c r="Y24" i="20"/>
  <c r="Y25" i="20"/>
  <c r="Y26" i="20"/>
  <c r="Y27" i="20"/>
  <c r="Y28" i="20"/>
  <c r="Y29" i="20"/>
  <c r="Y30" i="20"/>
  <c r="Y31" i="20"/>
  <c r="Y32" i="20"/>
  <c r="Y33" i="20"/>
  <c r="Y34" i="20"/>
  <c r="Y35" i="20"/>
  <c r="Y36" i="20"/>
  <c r="Y37" i="20"/>
  <c r="Y38" i="20"/>
  <c r="Y19" i="20"/>
  <c r="P15" i="21"/>
  <c r="AA15" i="21" s="1"/>
  <c r="O15" i="21"/>
  <c r="Z15" i="21" s="1"/>
  <c r="N15" i="21"/>
  <c r="Y15" i="21" s="1"/>
  <c r="AA11" i="21"/>
  <c r="AA10" i="21"/>
  <c r="P6" i="21"/>
  <c r="AA6" i="21" s="1"/>
  <c r="O6" i="21"/>
  <c r="Z6" i="21" s="1"/>
  <c r="N6" i="21"/>
  <c r="Y6" i="21" s="1"/>
  <c r="P15" i="20"/>
  <c r="AA15" i="20" s="1"/>
  <c r="O15" i="20"/>
  <c r="Z15" i="20" s="1"/>
  <c r="N15" i="20"/>
  <c r="Y15" i="20" s="1"/>
  <c r="P11" i="20"/>
  <c r="AA11" i="20" s="1"/>
  <c r="O11" i="20"/>
  <c r="Z11" i="20" s="1"/>
  <c r="N11" i="20"/>
  <c r="Y11" i="20" s="1"/>
  <c r="P10" i="20"/>
  <c r="AA10" i="20" s="1"/>
  <c r="O10" i="20"/>
  <c r="Z10" i="20" s="1"/>
  <c r="N10" i="20"/>
  <c r="Y10" i="20" s="1"/>
  <c r="P6" i="20"/>
  <c r="AA6" i="20" s="1"/>
  <c r="O6" i="20"/>
  <c r="Z6" i="20" s="1"/>
  <c r="N6" i="20"/>
  <c r="Y6" i="20" s="1"/>
  <c r="P15" i="19"/>
  <c r="AA15" i="19" s="1"/>
  <c r="O15" i="19"/>
  <c r="Z15" i="19" s="1"/>
  <c r="N15" i="19"/>
  <c r="Y15" i="19" s="1"/>
  <c r="P11" i="19"/>
  <c r="AA11" i="19" s="1"/>
  <c r="O11" i="19"/>
  <c r="Z11" i="19" s="1"/>
  <c r="N11" i="19"/>
  <c r="Y11" i="19" s="1"/>
  <c r="P10" i="19"/>
  <c r="AA10" i="19" s="1"/>
  <c r="O10" i="19"/>
  <c r="Z10" i="19" s="1"/>
  <c r="N10" i="19"/>
  <c r="Y10" i="19" s="1"/>
  <c r="P6" i="19"/>
  <c r="AA6" i="19" s="1"/>
  <c r="O6" i="19"/>
  <c r="Z6" i="19" s="1"/>
  <c r="N6" i="19"/>
  <c r="Y6" i="19" s="1"/>
  <c r="S14" i="14"/>
  <c r="T14" i="14"/>
  <c r="U14" i="14"/>
  <c r="V14" i="14"/>
  <c r="P15" i="18"/>
  <c r="AA15" i="18" s="1"/>
  <c r="O15" i="18"/>
  <c r="Z15" i="18" s="1"/>
  <c r="N15" i="18"/>
  <c r="Y15" i="18" s="1"/>
  <c r="P11" i="18"/>
  <c r="AA11" i="18" s="1"/>
  <c r="O11" i="18"/>
  <c r="Z11" i="18" s="1"/>
  <c r="N11" i="18"/>
  <c r="Y11" i="18" s="1"/>
  <c r="P10" i="18"/>
  <c r="AA10" i="18" s="1"/>
  <c r="O10" i="18"/>
  <c r="Z10" i="18" s="1"/>
  <c r="N10" i="18"/>
  <c r="Y10" i="18" s="1"/>
  <c r="P6" i="18"/>
  <c r="AA6" i="18" s="1"/>
  <c r="O6" i="18"/>
  <c r="Z6" i="18" s="1"/>
  <c r="N6" i="18"/>
  <c r="Y6" i="18" s="1"/>
  <c r="A41" i="14"/>
  <c r="R14" i="14"/>
  <c r="Q14" i="14"/>
  <c r="P14" i="14"/>
  <c r="O14" i="14"/>
  <c r="N14" i="14"/>
  <c r="M14" i="14"/>
  <c r="M6" i="14"/>
  <c r="N6" i="14"/>
  <c r="O6" i="14"/>
  <c r="M7" i="14"/>
  <c r="N7" i="14"/>
  <c r="O7" i="14"/>
  <c r="N5" i="14"/>
  <c r="O5" i="14"/>
  <c r="M5" i="14"/>
  <c r="Q9" i="18" a="1"/>
  <c r="R9" i="18" a="1"/>
  <c r="R8" i="18" a="1"/>
  <c r="R10" i="18" a="1"/>
  <c r="S10" i="18" a="1"/>
  <c r="S8" i="18" a="1"/>
  <c r="S11" i="18" a="1"/>
  <c r="S15" i="18" a="1"/>
  <c r="R15" i="18" a="1"/>
  <c r="Q11" i="18" a="1"/>
  <c r="S9" i="18" a="1"/>
  <c r="R11" i="18" a="1"/>
  <c r="Q15" i="18" a="1"/>
  <c r="W15" i="18" a="1"/>
  <c r="V15" i="18" a="1"/>
  <c r="U15" i="18" a="1"/>
  <c r="Q8" i="18" a="1"/>
  <c r="Q10" i="18" a="1"/>
  <c r="T15" i="18" a="1"/>
  <c r="Y17" i="22" l="1"/>
  <c r="Y10" i="21"/>
  <c r="Y11" i="21"/>
  <c r="R10" i="18"/>
  <c r="Q10" i="18"/>
  <c r="S11" i="18"/>
  <c r="R11" i="18"/>
  <c r="Q11" i="18"/>
  <c r="S10" i="18"/>
  <c r="R9" i="18"/>
  <c r="R8" i="18"/>
  <c r="F8" i="18" s="1"/>
  <c r="S8" i="18"/>
  <c r="Q8" i="18"/>
  <c r="S9" i="18"/>
  <c r="Q9" i="18"/>
  <c r="U15" i="18"/>
  <c r="T15" i="18"/>
  <c r="V15" i="18"/>
  <c r="S15" i="18"/>
  <c r="R15" i="18"/>
  <c r="W15" i="18"/>
  <c r="Q15" i="18"/>
  <c r="A44" i="1"/>
  <c r="A44" i="8" s="1"/>
  <c r="A44" i="9" s="1"/>
  <c r="A44" i="5" s="1"/>
  <c r="A44" i="10" s="1"/>
  <c r="A44" i="11" s="1"/>
  <c r="A44" i="6" s="1"/>
  <c r="A44" i="12" s="1"/>
  <c r="A44" i="13" s="1"/>
  <c r="A44" i="7" s="1"/>
  <c r="A38" i="1"/>
  <c r="A38" i="8" s="1"/>
  <c r="A38" i="9" s="1"/>
  <c r="A38" i="5" s="1"/>
  <c r="A38" i="10" s="1"/>
  <c r="A38" i="11" s="1"/>
  <c r="A38" i="6" s="1"/>
  <c r="A38" i="12" s="1"/>
  <c r="A38" i="13" s="1"/>
  <c r="A38" i="7" s="1"/>
  <c r="A36" i="14" s="1"/>
  <c r="P36" i="14" s="1"/>
  <c r="A45" i="2"/>
  <c r="A40" i="2"/>
  <c r="A39" i="1" s="1"/>
  <c r="A39" i="8" s="1"/>
  <c r="A39" i="9" s="1"/>
  <c r="A39" i="5" s="1"/>
  <c r="A39" i="10" s="1"/>
  <c r="A39" i="11" s="1"/>
  <c r="A39" i="6" s="1"/>
  <c r="A39" i="12" s="1"/>
  <c r="A39" i="13" s="1"/>
  <c r="A39" i="7" s="1"/>
  <c r="A37" i="14" s="1"/>
  <c r="P37" i="14" s="1"/>
  <c r="A39" i="2"/>
  <c r="A38" i="2"/>
  <c r="A37" i="1" s="1"/>
  <c r="A37" i="8" s="1"/>
  <c r="A37" i="9" s="1"/>
  <c r="A37" i="5" s="1"/>
  <c r="A37" i="10" s="1"/>
  <c r="A37" i="11" s="1"/>
  <c r="A37" i="6" s="1"/>
  <c r="A37" i="12" s="1"/>
  <c r="A37" i="13" s="1"/>
  <c r="A37" i="7" s="1"/>
  <c r="A35" i="14" s="1"/>
  <c r="P35" i="14" s="1"/>
  <c r="A37" i="2"/>
  <c r="A36" i="1" s="1"/>
  <c r="A36" i="8" s="1"/>
  <c r="A36" i="9" s="1"/>
  <c r="A36" i="5" s="1"/>
  <c r="A36" i="10" s="1"/>
  <c r="A36" i="11" s="1"/>
  <c r="A36" i="6" s="1"/>
  <c r="A36" i="12" s="1"/>
  <c r="A36" i="13" s="1"/>
  <c r="A36" i="7" s="1"/>
  <c r="A34" i="14" s="1"/>
  <c r="P34" i="14" s="1"/>
  <c r="A36" i="2"/>
  <c r="A35" i="1" s="1"/>
  <c r="A35" i="8" s="1"/>
  <c r="A35" i="9" s="1"/>
  <c r="A35" i="5" s="1"/>
  <c r="A35" i="10" s="1"/>
  <c r="A35" i="11" s="1"/>
  <c r="A35" i="6" s="1"/>
  <c r="A35" i="12" s="1"/>
  <c r="A35" i="13" s="1"/>
  <c r="A35" i="7" s="1"/>
  <c r="A33" i="14" s="1"/>
  <c r="P33" i="14" s="1"/>
  <c r="A35" i="2"/>
  <c r="A34" i="1" s="1"/>
  <c r="A34" i="8" s="1"/>
  <c r="A34" i="9" s="1"/>
  <c r="A34" i="5" s="1"/>
  <c r="A34" i="10" s="1"/>
  <c r="A34" i="11" s="1"/>
  <c r="A34" i="6" s="1"/>
  <c r="A34" i="12" s="1"/>
  <c r="A34" i="13" s="1"/>
  <c r="A34" i="7" s="1"/>
  <c r="A32" i="14" s="1"/>
  <c r="P32" i="14" s="1"/>
  <c r="A34" i="2"/>
  <c r="A33" i="1" s="1"/>
  <c r="A33" i="8" s="1"/>
  <c r="A33" i="9" s="1"/>
  <c r="A33" i="5" s="1"/>
  <c r="A33" i="10" s="1"/>
  <c r="A33" i="11" s="1"/>
  <c r="A33" i="6" s="1"/>
  <c r="A33" i="12" s="1"/>
  <c r="A33" i="13" s="1"/>
  <c r="A33" i="7" s="1"/>
  <c r="A31" i="14" s="1"/>
  <c r="P31" i="14" s="1"/>
  <c r="A33" i="2"/>
  <c r="A32" i="1" s="1"/>
  <c r="A32" i="8" s="1"/>
  <c r="A32" i="9" s="1"/>
  <c r="A32" i="5" s="1"/>
  <c r="A32" i="10" s="1"/>
  <c r="A32" i="11" s="1"/>
  <c r="A32" i="6" s="1"/>
  <c r="A32" i="12" s="1"/>
  <c r="A32" i="13" s="1"/>
  <c r="A32" i="7" s="1"/>
  <c r="A30" i="14" s="1"/>
  <c r="P30" i="14" s="1"/>
  <c r="A32" i="2"/>
  <c r="A31" i="1" s="1"/>
  <c r="A31" i="8" s="1"/>
  <c r="A31" i="9" s="1"/>
  <c r="A31" i="5" s="1"/>
  <c r="A31" i="10" s="1"/>
  <c r="A31" i="11" s="1"/>
  <c r="A31" i="6" s="1"/>
  <c r="A31" i="12" s="1"/>
  <c r="A31" i="13" s="1"/>
  <c r="A31" i="7" s="1"/>
  <c r="A29" i="14" s="1"/>
  <c r="P29" i="14" s="1"/>
  <c r="A31" i="2"/>
  <c r="A30" i="1" s="1"/>
  <c r="A30" i="8" s="1"/>
  <c r="A30" i="9" s="1"/>
  <c r="A30" i="5" s="1"/>
  <c r="A30" i="10" s="1"/>
  <c r="A30" i="11" s="1"/>
  <c r="A30" i="6" s="1"/>
  <c r="A30" i="12" s="1"/>
  <c r="A30" i="13" s="1"/>
  <c r="A30" i="7" s="1"/>
  <c r="A28" i="14" s="1"/>
  <c r="P28" i="14" s="1"/>
  <c r="A30" i="2"/>
  <c r="A29" i="1" s="1"/>
  <c r="A29" i="8" s="1"/>
  <c r="A29" i="9" s="1"/>
  <c r="A29" i="5" s="1"/>
  <c r="A29" i="10" s="1"/>
  <c r="A29" i="11" s="1"/>
  <c r="A29" i="6" s="1"/>
  <c r="A29" i="12" s="1"/>
  <c r="A29" i="13" s="1"/>
  <c r="A29" i="7" s="1"/>
  <c r="A27" i="14" s="1"/>
  <c r="P27" i="14" s="1"/>
  <c r="A29" i="2"/>
  <c r="A28" i="1" s="1"/>
  <c r="A28" i="8" s="1"/>
  <c r="A28" i="9" s="1"/>
  <c r="A28" i="5" s="1"/>
  <c r="A28" i="10" s="1"/>
  <c r="A28" i="11" s="1"/>
  <c r="A28" i="6" s="1"/>
  <c r="A28" i="12" s="1"/>
  <c r="A28" i="13" s="1"/>
  <c r="A28" i="7" s="1"/>
  <c r="A26" i="14" s="1"/>
  <c r="P26" i="14" s="1"/>
  <c r="A28" i="2"/>
  <c r="A27" i="1" s="1"/>
  <c r="A27" i="8" s="1"/>
  <c r="A27" i="9" s="1"/>
  <c r="A27" i="5" s="1"/>
  <c r="A27" i="10" s="1"/>
  <c r="A27" i="11" s="1"/>
  <c r="A27" i="6" s="1"/>
  <c r="A27" i="12" s="1"/>
  <c r="A27" i="13" s="1"/>
  <c r="A27" i="7" s="1"/>
  <c r="A25" i="14" s="1"/>
  <c r="P25" i="14" s="1"/>
  <c r="A27" i="2"/>
  <c r="A26" i="1" s="1"/>
  <c r="A26" i="8" s="1"/>
  <c r="A26" i="9" s="1"/>
  <c r="A26" i="5" s="1"/>
  <c r="A26" i="10" s="1"/>
  <c r="A26" i="11" s="1"/>
  <c r="A26" i="6" s="1"/>
  <c r="A26" i="12" s="1"/>
  <c r="A26" i="13" s="1"/>
  <c r="A26" i="7" s="1"/>
  <c r="A24" i="14" s="1"/>
  <c r="P24" i="14" s="1"/>
  <c r="A26" i="2"/>
  <c r="A25" i="1" s="1"/>
  <c r="A25" i="8" s="1"/>
  <c r="A25" i="9" s="1"/>
  <c r="A25" i="5" s="1"/>
  <c r="A25" i="10" s="1"/>
  <c r="A25" i="11" s="1"/>
  <c r="A25" i="6" s="1"/>
  <c r="A25" i="12" s="1"/>
  <c r="A25" i="13" s="1"/>
  <c r="A25" i="7" s="1"/>
  <c r="A23" i="14" s="1"/>
  <c r="P23" i="14" s="1"/>
  <c r="A25" i="2"/>
  <c r="A24" i="1" s="1"/>
  <c r="A24" i="8" s="1"/>
  <c r="A24" i="9" s="1"/>
  <c r="A24" i="5" s="1"/>
  <c r="A24" i="10" s="1"/>
  <c r="A24" i="11" s="1"/>
  <c r="A24" i="6" s="1"/>
  <c r="A24" i="12" s="1"/>
  <c r="A24" i="13" s="1"/>
  <c r="A24" i="7" s="1"/>
  <c r="A22" i="14" s="1"/>
  <c r="P22" i="14" s="1"/>
  <c r="A24" i="2"/>
  <c r="A23" i="1" s="1"/>
  <c r="A23" i="8" s="1"/>
  <c r="A23" i="9" s="1"/>
  <c r="A23" i="5" s="1"/>
  <c r="A23" i="10" s="1"/>
  <c r="A23" i="11" s="1"/>
  <c r="A23" i="6" s="1"/>
  <c r="A23" i="12" s="1"/>
  <c r="A23" i="13" s="1"/>
  <c r="A23" i="7" s="1"/>
  <c r="A21" i="14" s="1"/>
  <c r="P21" i="14" s="1"/>
  <c r="A23" i="2"/>
  <c r="A22" i="1" s="1"/>
  <c r="A22" i="8" s="1"/>
  <c r="A22" i="9" s="1"/>
  <c r="A22" i="5" s="1"/>
  <c r="A22" i="10" s="1"/>
  <c r="A22" i="11" s="1"/>
  <c r="A22" i="6" s="1"/>
  <c r="A22" i="12" s="1"/>
  <c r="A22" i="13" s="1"/>
  <c r="A22" i="7" s="1"/>
  <c r="A20" i="14" s="1"/>
  <c r="P20" i="14" s="1"/>
  <c r="A22" i="2"/>
  <c r="A21" i="1" s="1"/>
  <c r="A21" i="8" s="1"/>
  <c r="A21" i="9" s="1"/>
  <c r="A21" i="5" s="1"/>
  <c r="A21" i="10" s="1"/>
  <c r="A21" i="11" s="1"/>
  <c r="A21" i="6" s="1"/>
  <c r="A21" i="12" s="1"/>
  <c r="A21" i="13" s="1"/>
  <c r="A21" i="7" s="1"/>
  <c r="A19" i="14" s="1"/>
  <c r="P19" i="14" s="1"/>
  <c r="A21" i="2"/>
  <c r="A20" i="1" s="1"/>
  <c r="A20" i="8" s="1"/>
  <c r="A20" i="9" s="1"/>
  <c r="A20" i="5" s="1"/>
  <c r="A20" i="10" s="1"/>
  <c r="A20" i="11" s="1"/>
  <c r="A20" i="6" s="1"/>
  <c r="A20" i="12" s="1"/>
  <c r="A20" i="13" s="1"/>
  <c r="A20" i="7" s="1"/>
  <c r="A18" i="14" s="1"/>
  <c r="P18" i="14" s="1"/>
  <c r="K17" i="2"/>
  <c r="J17" i="2"/>
  <c r="I17" i="2"/>
  <c r="H17" i="2"/>
  <c r="G17" i="2"/>
  <c r="F17" i="2"/>
  <c r="E17" i="2"/>
  <c r="H12" i="2"/>
  <c r="G12" i="2"/>
  <c r="F12" i="2"/>
  <c r="H11" i="2"/>
  <c r="G11" i="2"/>
  <c r="F11" i="2"/>
  <c r="H10" i="2"/>
  <c r="G10" i="2"/>
  <c r="F10" i="2"/>
  <c r="H9" i="2"/>
  <c r="G9" i="2"/>
  <c r="F9" i="2"/>
  <c r="H8" i="2"/>
  <c r="G8" i="2"/>
  <c r="F8" i="2"/>
  <c r="H7" i="2"/>
  <c r="G7" i="2"/>
  <c r="F7" i="2"/>
  <c r="K5" i="2"/>
  <c r="J5" i="2"/>
  <c r="I5" i="2"/>
  <c r="H5" i="2"/>
  <c r="G5" i="2"/>
  <c r="F5" i="2"/>
  <c r="S8" i="19" a="1"/>
  <c r="Q28" i="18" a="1"/>
  <c r="Q37" i="18" a="1"/>
  <c r="Q38" i="18" a="1"/>
  <c r="R9" i="19" a="1"/>
  <c r="Q31" i="18" a="1"/>
  <c r="Q35" i="18" a="1"/>
  <c r="R8" i="19" a="1"/>
  <c r="Q25" i="18" a="1"/>
  <c r="Q29" i="18" a="1"/>
  <c r="Q33" i="18" a="1"/>
  <c r="Q34" i="18" a="1"/>
  <c r="Q26" i="18" a="1"/>
  <c r="Q36" i="18" a="1"/>
  <c r="Q8" i="19" a="1"/>
  <c r="Q23" i="18" a="1"/>
  <c r="Q21" i="18" a="1"/>
  <c r="Q32" i="18" a="1"/>
  <c r="Q24" i="18" a="1"/>
  <c r="Q9" i="19" a="1"/>
  <c r="S9" i="19" a="1"/>
  <c r="Q19" i="18" a="1"/>
  <c r="Q30" i="18" a="1"/>
  <c r="Q22" i="18" a="1"/>
  <c r="Q27" i="18" a="1"/>
  <c r="Q20" i="18" a="1"/>
  <c r="R8" i="19" l="1"/>
  <c r="S9" i="19"/>
  <c r="Q9" i="19"/>
  <c r="S8" i="19"/>
  <c r="R9" i="19"/>
  <c r="Q8" i="19"/>
  <c r="G9" i="18"/>
  <c r="E9" i="18"/>
  <c r="G8" i="18"/>
  <c r="F9" i="18"/>
  <c r="E8" i="18"/>
  <c r="Q29" i="18"/>
  <c r="Q31" i="18"/>
  <c r="Q20" i="18"/>
  <c r="Q32" i="18"/>
  <c r="Q21" i="18"/>
  <c r="Q33" i="18"/>
  <c r="Q28" i="18"/>
  <c r="Q22" i="18"/>
  <c r="Q23" i="18"/>
  <c r="Q24" i="18"/>
  <c r="Q36" i="18"/>
  <c r="Q27" i="18"/>
  <c r="Q37" i="18"/>
  <c r="Q30" i="18"/>
  <c r="Q19" i="18"/>
  <c r="Q34" i="18"/>
  <c r="Q35" i="18"/>
  <c r="Q25" i="18"/>
  <c r="Q26" i="18"/>
  <c r="Q38" i="18"/>
  <c r="K16" i="1"/>
  <c r="K16" i="8" s="1"/>
  <c r="K16" i="9" s="1"/>
  <c r="J16" i="1"/>
  <c r="J16" i="8" s="1"/>
  <c r="J16" i="9" s="1"/>
  <c r="I16" i="1"/>
  <c r="I16" i="8" s="1"/>
  <c r="I16" i="9" s="1"/>
  <c r="H16" i="1"/>
  <c r="H16" i="8" s="1"/>
  <c r="H16" i="9" s="1"/>
  <c r="G16" i="1"/>
  <c r="G16" i="8" s="1"/>
  <c r="G16" i="9" s="1"/>
  <c r="F16" i="1"/>
  <c r="F16" i="8" s="1"/>
  <c r="F16" i="9" s="1"/>
  <c r="E16" i="1"/>
  <c r="E16" i="8" s="1"/>
  <c r="E16" i="9" s="1"/>
  <c r="H11" i="1"/>
  <c r="H11" i="8" s="1"/>
  <c r="H11" i="9" s="1"/>
  <c r="H11" i="5" s="1"/>
  <c r="H11" i="10" s="1"/>
  <c r="H11" i="11" s="1"/>
  <c r="H11" i="6" s="1"/>
  <c r="H11" i="12" s="1"/>
  <c r="H11" i="13" s="1"/>
  <c r="H11" i="7" s="1"/>
  <c r="R7" i="14" s="1"/>
  <c r="G11" i="1"/>
  <c r="G11" i="8" s="1"/>
  <c r="G11" i="9" s="1"/>
  <c r="G11" i="5" s="1"/>
  <c r="G11" i="10" s="1"/>
  <c r="G11" i="11" s="1"/>
  <c r="G11" i="6" s="1"/>
  <c r="G11" i="12" s="1"/>
  <c r="G11" i="13" s="1"/>
  <c r="G11" i="7" s="1"/>
  <c r="Q7" i="14" s="1"/>
  <c r="F11" i="1"/>
  <c r="F11" i="8" s="1"/>
  <c r="F11" i="9" s="1"/>
  <c r="F11" i="5" s="1"/>
  <c r="F11" i="10" s="1"/>
  <c r="F11" i="11" s="1"/>
  <c r="F11" i="6" s="1"/>
  <c r="F11" i="12" s="1"/>
  <c r="F11" i="13" s="1"/>
  <c r="F11" i="7" s="1"/>
  <c r="P7" i="14" s="1"/>
  <c r="H10" i="1"/>
  <c r="H10" i="8" s="1"/>
  <c r="H10" i="9" s="1"/>
  <c r="H10" i="5" s="1"/>
  <c r="H10" i="10" s="1"/>
  <c r="H10" i="11" s="1"/>
  <c r="H10" i="6" s="1"/>
  <c r="H10" i="12" s="1"/>
  <c r="H10" i="13" s="1"/>
  <c r="H10" i="7" s="1"/>
  <c r="R6" i="14" s="1"/>
  <c r="G10" i="1"/>
  <c r="G10" i="8" s="1"/>
  <c r="G10" i="9" s="1"/>
  <c r="G10" i="5" s="1"/>
  <c r="G10" i="10" s="1"/>
  <c r="G10" i="11" s="1"/>
  <c r="G10" i="6" s="1"/>
  <c r="G10" i="12" s="1"/>
  <c r="G10" i="13" s="1"/>
  <c r="G10" i="7" s="1"/>
  <c r="Q6" i="14" s="1"/>
  <c r="F10" i="1"/>
  <c r="F10" i="8" s="1"/>
  <c r="F10" i="9" s="1"/>
  <c r="F10" i="5" s="1"/>
  <c r="F10" i="10" s="1"/>
  <c r="F10" i="11" s="1"/>
  <c r="F10" i="6" s="1"/>
  <c r="F10" i="12" s="1"/>
  <c r="F10" i="13" s="1"/>
  <c r="F10" i="7" s="1"/>
  <c r="P6" i="14" s="1"/>
  <c r="H9" i="1"/>
  <c r="H9" i="8" s="1"/>
  <c r="H9" i="9" s="1"/>
  <c r="G9" i="1"/>
  <c r="G9" i="8" s="1"/>
  <c r="G9" i="9" s="1"/>
  <c r="F9" i="1"/>
  <c r="F9" i="8" s="1"/>
  <c r="F9" i="9" s="1"/>
  <c r="H8" i="1"/>
  <c r="H8" i="8" s="1"/>
  <c r="H8" i="9" s="1"/>
  <c r="G8" i="1"/>
  <c r="G8" i="8" s="1"/>
  <c r="G8" i="9" s="1"/>
  <c r="F8" i="1"/>
  <c r="F8" i="8" s="1"/>
  <c r="F8" i="9" s="1"/>
  <c r="H7" i="1"/>
  <c r="H7" i="8" s="1"/>
  <c r="H7" i="9" s="1"/>
  <c r="H7" i="5" s="1"/>
  <c r="H7" i="10" s="1"/>
  <c r="H7" i="11" s="1"/>
  <c r="H7" i="6" s="1"/>
  <c r="H7" i="12" s="1"/>
  <c r="H7" i="13" s="1"/>
  <c r="G7" i="1"/>
  <c r="G7" i="8" s="1"/>
  <c r="G7" i="9" s="1"/>
  <c r="G7" i="5" s="1"/>
  <c r="G7" i="10" s="1"/>
  <c r="G7" i="11" s="1"/>
  <c r="G7" i="6" s="1"/>
  <c r="G7" i="12" s="1"/>
  <c r="G7" i="13" s="1"/>
  <c r="F7" i="1"/>
  <c r="F7" i="8" s="1"/>
  <c r="F7" i="9" s="1"/>
  <c r="F7" i="5" s="1"/>
  <c r="F7" i="10" s="1"/>
  <c r="F7" i="11" s="1"/>
  <c r="F7" i="6" s="1"/>
  <c r="F7" i="12" s="1"/>
  <c r="F7" i="13" s="1"/>
  <c r="K5" i="1"/>
  <c r="K5" i="8" s="1"/>
  <c r="K5" i="9" s="1"/>
  <c r="J5" i="1"/>
  <c r="J5" i="8" s="1"/>
  <c r="J5" i="9" s="1"/>
  <c r="I5" i="1"/>
  <c r="I5" i="8" s="1"/>
  <c r="I5" i="9" s="1"/>
  <c r="H5" i="1"/>
  <c r="H5" i="8" s="1"/>
  <c r="H5" i="9" s="1"/>
  <c r="G5" i="1"/>
  <c r="G5" i="8" s="1"/>
  <c r="G5" i="9" s="1"/>
  <c r="F5" i="1"/>
  <c r="F5" i="8" s="1"/>
  <c r="F5" i="9" s="1"/>
  <c r="R8" i="20" a="1"/>
  <c r="R9" i="20" a="1"/>
  <c r="Q9" i="20" a="1"/>
  <c r="Q8" i="20" a="1"/>
  <c r="S9" i="20" a="1"/>
  <c r="S8" i="20" a="1"/>
  <c r="S8" i="20" l="1"/>
  <c r="S9" i="20"/>
  <c r="R9" i="20"/>
  <c r="Q9" i="20"/>
  <c r="R8" i="20"/>
  <c r="Q8" i="20"/>
  <c r="G8" i="19"/>
  <c r="G9" i="19"/>
  <c r="F9" i="19"/>
  <c r="E9" i="19"/>
  <c r="F8" i="19"/>
  <c r="E8" i="19"/>
  <c r="F9" i="5"/>
  <c r="F9" i="10" s="1"/>
  <c r="F9" i="11" s="1"/>
  <c r="F9" i="6" s="1"/>
  <c r="F9" i="12" s="1"/>
  <c r="F9" i="13" s="1"/>
  <c r="F9" i="7" s="1"/>
  <c r="F8" i="5"/>
  <c r="F8" i="10" s="1"/>
  <c r="F8" i="11" s="1"/>
  <c r="F8" i="6" s="1"/>
  <c r="F8" i="12" s="1"/>
  <c r="F8" i="13" s="1"/>
  <c r="F8" i="7" s="1"/>
  <c r="G8" i="5"/>
  <c r="G8" i="10" s="1"/>
  <c r="G8" i="11" s="1"/>
  <c r="G8" i="6" s="1"/>
  <c r="G8" i="12" s="1"/>
  <c r="G8" i="13" s="1"/>
  <c r="G8" i="7" s="1"/>
  <c r="H8" i="5"/>
  <c r="H8" i="10" s="1"/>
  <c r="H8" i="11" s="1"/>
  <c r="H8" i="6" s="1"/>
  <c r="H8" i="12" s="1"/>
  <c r="H8" i="13" s="1"/>
  <c r="H8" i="7" s="1"/>
  <c r="G9" i="5"/>
  <c r="G9" i="10" s="1"/>
  <c r="G9" i="11" s="1"/>
  <c r="G9" i="6" s="1"/>
  <c r="G9" i="12" s="1"/>
  <c r="G9" i="13" s="1"/>
  <c r="G9" i="7" s="1"/>
  <c r="H9" i="5"/>
  <c r="H9" i="10" s="1"/>
  <c r="H9" i="11" s="1"/>
  <c r="H9" i="6" s="1"/>
  <c r="H9" i="12" s="1"/>
  <c r="H9" i="13" s="1"/>
  <c r="H9" i="7" s="1"/>
  <c r="H5" i="5"/>
  <c r="H5" i="10" s="1"/>
  <c r="H5" i="11" s="1"/>
  <c r="H5" i="6" s="1"/>
  <c r="H5" i="12" s="1"/>
  <c r="H5" i="13" s="1"/>
  <c r="H5" i="7" s="1"/>
  <c r="E16" i="5"/>
  <c r="E16" i="10" s="1"/>
  <c r="E16" i="11" s="1"/>
  <c r="E16" i="6" s="1"/>
  <c r="E16" i="12" s="1"/>
  <c r="E16" i="13" s="1"/>
  <c r="E16" i="7" s="1"/>
  <c r="H16" i="5"/>
  <c r="H16" i="10" s="1"/>
  <c r="H16" i="11" s="1"/>
  <c r="H16" i="6" s="1"/>
  <c r="H16" i="12" s="1"/>
  <c r="H16" i="13" s="1"/>
  <c r="H16" i="7" s="1"/>
  <c r="J5" i="5"/>
  <c r="J5" i="10" s="1"/>
  <c r="J5" i="11" s="1"/>
  <c r="J5" i="6" s="1"/>
  <c r="J5" i="12" s="1"/>
  <c r="J5" i="13" s="1"/>
  <c r="J5" i="7" s="1"/>
  <c r="I16" i="5"/>
  <c r="I16" i="10" s="1"/>
  <c r="I16" i="11" s="1"/>
  <c r="I16" i="6" s="1"/>
  <c r="I16" i="12" s="1"/>
  <c r="I16" i="13" s="1"/>
  <c r="I16" i="7" s="1"/>
  <c r="F5" i="5"/>
  <c r="F5" i="10" s="1"/>
  <c r="F5" i="11" s="1"/>
  <c r="F5" i="6" s="1"/>
  <c r="F5" i="12" s="1"/>
  <c r="F5" i="13" s="1"/>
  <c r="F5" i="7" s="1"/>
  <c r="K5" i="5"/>
  <c r="K5" i="10" s="1"/>
  <c r="K5" i="11" s="1"/>
  <c r="K5" i="6" s="1"/>
  <c r="K5" i="12" s="1"/>
  <c r="K5" i="13" s="1"/>
  <c r="K5" i="7" s="1"/>
  <c r="J16" i="5"/>
  <c r="J16" i="10" s="1"/>
  <c r="J16" i="11" s="1"/>
  <c r="J16" i="6" s="1"/>
  <c r="J16" i="12" s="1"/>
  <c r="J16" i="13" s="1"/>
  <c r="J16" i="7" s="1"/>
  <c r="G16" i="5"/>
  <c r="G16" i="10" s="1"/>
  <c r="G16" i="11" s="1"/>
  <c r="G16" i="6" s="1"/>
  <c r="G16" i="12" s="1"/>
  <c r="G16" i="13" s="1"/>
  <c r="G16" i="7" s="1"/>
  <c r="K16" i="5"/>
  <c r="K16" i="10" s="1"/>
  <c r="K16" i="11" s="1"/>
  <c r="K16" i="6" s="1"/>
  <c r="K16" i="12" s="1"/>
  <c r="K16" i="13" s="1"/>
  <c r="K16" i="7" s="1"/>
  <c r="I5" i="5"/>
  <c r="I5" i="10" s="1"/>
  <c r="I5" i="11" s="1"/>
  <c r="I5" i="6" s="1"/>
  <c r="I5" i="12" s="1"/>
  <c r="I5" i="13" s="1"/>
  <c r="I5" i="7" s="1"/>
  <c r="G5" i="5"/>
  <c r="G5" i="10" s="1"/>
  <c r="G5" i="11" s="1"/>
  <c r="G5" i="6" s="1"/>
  <c r="G5" i="12" s="1"/>
  <c r="G5" i="13" s="1"/>
  <c r="G5" i="7" s="1"/>
  <c r="F16" i="5"/>
  <c r="F16" i="10" s="1"/>
  <c r="F16" i="11" s="1"/>
  <c r="F16" i="6" s="1"/>
  <c r="F16" i="12" s="1"/>
  <c r="F16" i="13" s="1"/>
  <c r="F16" i="7" s="1"/>
  <c r="F7" i="7"/>
  <c r="P5" i="14" s="1"/>
  <c r="H7" i="7"/>
  <c r="R5" i="14" s="1"/>
  <c r="G7" i="7"/>
  <c r="Q5" i="14" s="1"/>
  <c r="E8" i="20" l="1"/>
  <c r="F8" i="20"/>
  <c r="F9" i="20"/>
  <c r="E9" i="20"/>
  <c r="G9" i="20"/>
  <c r="G8" i="20"/>
  <c r="AF15" i="18"/>
  <c r="I15" i="18"/>
  <c r="AB15" i="18"/>
  <c r="E15" i="18"/>
  <c r="AG15" i="18"/>
  <c r="J15" i="18"/>
  <c r="AC15" i="18"/>
  <c r="F15" i="18"/>
  <c r="AD15" i="18"/>
  <c r="G15" i="18"/>
  <c r="AE15" i="18"/>
  <c r="H15" i="18"/>
  <c r="AH15" i="18"/>
  <c r="K15" i="18"/>
  <c r="Q15" i="19" a="1"/>
  <c r="V15" i="19" a="1"/>
  <c r="T15" i="19" a="1"/>
  <c r="Q42" i="18" a="1"/>
  <c r="W15" i="19" a="1"/>
  <c r="S6" i="18" a="1"/>
  <c r="R15" i="19" a="1"/>
  <c r="S15" i="19" a="1"/>
  <c r="R6" i="18" a="1"/>
  <c r="Q6" i="18" a="1"/>
  <c r="U15" i="19" a="1"/>
  <c r="T15" i="19" l="1"/>
  <c r="W15" i="19"/>
  <c r="K15" i="19" s="1"/>
  <c r="R15" i="19"/>
  <c r="F15" i="19" s="1"/>
  <c r="Q15" i="19"/>
  <c r="E15" i="19" s="1"/>
  <c r="V15" i="19"/>
  <c r="AG15" i="19" s="1"/>
  <c r="U15" i="19"/>
  <c r="AF15" i="19" s="1"/>
  <c r="S15" i="19"/>
  <c r="AD15" i="19" s="1"/>
  <c r="G11" i="18"/>
  <c r="F11" i="18"/>
  <c r="Q42" i="18"/>
  <c r="R6" i="18"/>
  <c r="R7" i="18" s="1"/>
  <c r="E10" i="18"/>
  <c r="G10" i="18"/>
  <c r="F10" i="18"/>
  <c r="S6" i="18"/>
  <c r="S7" i="18" s="1"/>
  <c r="E11" i="18"/>
  <c r="Q6" i="18"/>
  <c r="Q7" i="18" s="1"/>
  <c r="R7" i="19" a="1"/>
  <c r="R15" i="20" a="1"/>
  <c r="Q22" i="19" a="1"/>
  <c r="Q11" i="19" a="1"/>
  <c r="Q24" i="19" a="1"/>
  <c r="Q19" i="19" a="1"/>
  <c r="S11" i="19" a="1"/>
  <c r="S7" i="19" a="1"/>
  <c r="Q28" i="19" a="1"/>
  <c r="Q30" i="19" a="1"/>
  <c r="Q15" i="20" a="1"/>
  <c r="Q34" i="19" a="1"/>
  <c r="S6" i="19" a="1"/>
  <c r="T15" i="20" a="1"/>
  <c r="Q35" i="19" a="1"/>
  <c r="Q32" i="19" a="1"/>
  <c r="Q6" i="19" a="1"/>
  <c r="R11" i="19" a="1"/>
  <c r="Q7" i="19" a="1"/>
  <c r="Q25" i="19" a="1"/>
  <c r="Q27" i="19" a="1"/>
  <c r="Q38" i="19" a="1"/>
  <c r="V15" i="20" a="1"/>
  <c r="Q10" i="19" a="1"/>
  <c r="Q23" i="19" a="1"/>
  <c r="S15" i="20" a="1"/>
  <c r="Q29" i="19" a="1"/>
  <c r="Q21" i="19" a="1"/>
  <c r="R6" i="19" a="1"/>
  <c r="R10" i="19" a="1"/>
  <c r="U15" i="20" a="1"/>
  <c r="Q36" i="19" a="1"/>
  <c r="Q42" i="19" a="1"/>
  <c r="Q31" i="19" a="1"/>
  <c r="S10" i="19" a="1"/>
  <c r="Q20" i="19" a="1"/>
  <c r="Q37" i="19" a="1"/>
  <c r="Q26" i="19" a="1"/>
  <c r="W15" i="20" a="1"/>
  <c r="Q33" i="19" a="1"/>
  <c r="S7" i="19" l="1"/>
  <c r="Q7" i="19"/>
  <c r="R7" i="19"/>
  <c r="G7" i="18"/>
  <c r="E7" i="18"/>
  <c r="F7" i="18"/>
  <c r="AC15" i="19"/>
  <c r="AH15" i="19"/>
  <c r="J15" i="19"/>
  <c r="I15" i="19"/>
  <c r="AB15" i="19"/>
  <c r="G15" i="19"/>
  <c r="Q26" i="19"/>
  <c r="Q22" i="19"/>
  <c r="Q20" i="19"/>
  <c r="Q30" i="19"/>
  <c r="Q33" i="19"/>
  <c r="S15" i="20"/>
  <c r="T15" i="20"/>
  <c r="Q6" i="19"/>
  <c r="S11" i="19"/>
  <c r="Q35" i="19"/>
  <c r="Q11" i="19"/>
  <c r="Q31" i="19"/>
  <c r="Q42" i="19"/>
  <c r="U15" i="20"/>
  <c r="Q34" i="19"/>
  <c r="S10" i="19"/>
  <c r="Q10" i="19"/>
  <c r="Q36" i="19"/>
  <c r="Q32" i="19"/>
  <c r="V15" i="20"/>
  <c r="R11" i="19"/>
  <c r="Q21" i="19"/>
  <c r="Q19" i="19"/>
  <c r="Q29" i="19"/>
  <c r="Q15" i="20"/>
  <c r="R10" i="19"/>
  <c r="Q25" i="19"/>
  <c r="S6" i="19"/>
  <c r="Q27" i="19"/>
  <c r="R15" i="20"/>
  <c r="Q23" i="19"/>
  <c r="Q28" i="19"/>
  <c r="R6" i="19"/>
  <c r="Q24" i="19"/>
  <c r="Q38" i="19"/>
  <c r="Q37" i="19"/>
  <c r="W15" i="20"/>
  <c r="AB26" i="18"/>
  <c r="A26" i="18"/>
  <c r="AB22" i="18"/>
  <c r="A22" i="18"/>
  <c r="AB20" i="18"/>
  <c r="A20" i="18"/>
  <c r="AB30" i="18"/>
  <c r="A30" i="18"/>
  <c r="A33" i="18"/>
  <c r="AB33" i="18"/>
  <c r="AB6" i="18"/>
  <c r="E6" i="18"/>
  <c r="AD11" i="18"/>
  <c r="A35" i="18"/>
  <c r="AB35" i="18"/>
  <c r="AB11" i="18"/>
  <c r="H15" i="19"/>
  <c r="AB31" i="18"/>
  <c r="A31" i="18"/>
  <c r="A42" i="18"/>
  <c r="AB42" i="18"/>
  <c r="AB34" i="18"/>
  <c r="A34" i="18"/>
  <c r="AD10" i="18"/>
  <c r="AB10" i="18"/>
  <c r="AE15" i="19"/>
  <c r="AB36" i="18"/>
  <c r="A36" i="18"/>
  <c r="AB32" i="18"/>
  <c r="A32" i="18"/>
  <c r="AC11" i="18"/>
  <c r="AB21" i="18"/>
  <c r="A21" i="18"/>
  <c r="AB19" i="18"/>
  <c r="A19" i="18"/>
  <c r="A29" i="18"/>
  <c r="AB29" i="18"/>
  <c r="AC10" i="18"/>
  <c r="AB25" i="18"/>
  <c r="A25" i="18"/>
  <c r="AD6" i="18"/>
  <c r="G6" i="18"/>
  <c r="AB27" i="18"/>
  <c r="A27" i="18"/>
  <c r="A23" i="18"/>
  <c r="AB23" i="18"/>
  <c r="A28" i="18"/>
  <c r="AB28" i="18"/>
  <c r="AC6" i="18"/>
  <c r="F6" i="18"/>
  <c r="AB24" i="18"/>
  <c r="A24" i="18"/>
  <c r="A38" i="18"/>
  <c r="AB38" i="18"/>
  <c r="AB37" i="18"/>
  <c r="A37" i="18"/>
  <c r="R10" i="20" a="1"/>
  <c r="Q29" i="20" a="1"/>
  <c r="Q34" i="20" a="1"/>
  <c r="Q23" i="20" a="1"/>
  <c r="S11" i="20" a="1"/>
  <c r="Q7" i="20" a="1"/>
  <c r="Q37" i="20" a="1"/>
  <c r="Q10" i="20" a="1"/>
  <c r="Q30" i="20" a="1"/>
  <c r="S6" i="20" a="1"/>
  <c r="S7" i="20" a="1"/>
  <c r="R7" i="20" a="1"/>
  <c r="Q26" i="20" a="1"/>
  <c r="Q19" i="20" a="1"/>
  <c r="Q25" i="20" a="1"/>
  <c r="Q33" i="20" a="1"/>
  <c r="Q32" i="20" a="1"/>
  <c r="S10" i="20" a="1"/>
  <c r="Q11" i="20" a="1"/>
  <c r="Q28" i="20" a="1"/>
  <c r="Q21" i="20" a="1"/>
  <c r="R6" i="20" a="1"/>
  <c r="Q22" i="20" a="1"/>
  <c r="Q36" i="20" a="1"/>
  <c r="Q35" i="20" a="1"/>
  <c r="Q31" i="20" a="1"/>
  <c r="Q6" i="20" a="1"/>
  <c r="Q24" i="20" a="1"/>
  <c r="R11" i="20" a="1"/>
  <c r="Q20" i="20" a="1"/>
  <c r="Q38" i="20" a="1"/>
  <c r="Q27" i="20" a="1"/>
  <c r="Q42" i="20" a="1"/>
  <c r="I15" i="20" l="1"/>
  <c r="AH15" i="20"/>
  <c r="E15" i="20"/>
  <c r="AG15" i="20"/>
  <c r="AE15" i="20"/>
  <c r="F15" i="20"/>
  <c r="G15" i="20"/>
  <c r="R7" i="20"/>
  <c r="Q7" i="20"/>
  <c r="S7" i="20"/>
  <c r="F7" i="19"/>
  <c r="E7" i="19"/>
  <c r="G7" i="19"/>
  <c r="AB15" i="20"/>
  <c r="AF15" i="20"/>
  <c r="K15" i="20"/>
  <c r="J15" i="20"/>
  <c r="H15" i="20"/>
  <c r="AC15" i="20"/>
  <c r="AD15" i="20"/>
  <c r="Q31" i="20"/>
  <c r="Q11" i="20"/>
  <c r="R6" i="20"/>
  <c r="R11" i="20"/>
  <c r="S11" i="20"/>
  <c r="Q28" i="20"/>
  <c r="Q6" i="20"/>
  <c r="Q23" i="20"/>
  <c r="Q32" i="20"/>
  <c r="Q19" i="20"/>
  <c r="Q35" i="20"/>
  <c r="Q36" i="20"/>
  <c r="Q21" i="20"/>
  <c r="Q27" i="20"/>
  <c r="Q10" i="20"/>
  <c r="Q33" i="20"/>
  <c r="S6" i="20"/>
  <c r="S10" i="20"/>
  <c r="Q30" i="20"/>
  <c r="Q29" i="20"/>
  <c r="Q38" i="20"/>
  <c r="Q24" i="20"/>
  <c r="Q25" i="20"/>
  <c r="Q34" i="20"/>
  <c r="Q20" i="20"/>
  <c r="R10" i="20"/>
  <c r="Q22" i="20"/>
  <c r="Q37" i="20"/>
  <c r="Q42" i="20"/>
  <c r="Q26" i="20"/>
  <c r="AB31" i="19"/>
  <c r="A31" i="19"/>
  <c r="AB11" i="19"/>
  <c r="E11" i="19"/>
  <c r="F6" i="19"/>
  <c r="AC6" i="19"/>
  <c r="F11" i="19"/>
  <c r="AC11" i="19"/>
  <c r="AD11" i="19"/>
  <c r="G11" i="19"/>
  <c r="AB28" i="19"/>
  <c r="A28" i="19"/>
  <c r="E6" i="19"/>
  <c r="AB6" i="19"/>
  <c r="AB23" i="19"/>
  <c r="A23" i="19"/>
  <c r="AB32" i="19"/>
  <c r="A32" i="19"/>
  <c r="AB19" i="19"/>
  <c r="A19" i="19"/>
  <c r="AB35" i="19"/>
  <c r="A35" i="19"/>
  <c r="AB36" i="19"/>
  <c r="A36" i="19"/>
  <c r="AB21" i="19"/>
  <c r="A21" i="19"/>
  <c r="AB27" i="19"/>
  <c r="A27" i="19"/>
  <c r="AB10" i="19"/>
  <c r="E10" i="19"/>
  <c r="AB33" i="19"/>
  <c r="A33" i="19"/>
  <c r="AD6" i="19"/>
  <c r="G6" i="19"/>
  <c r="AD10" i="19"/>
  <c r="G10" i="19"/>
  <c r="AB30" i="19"/>
  <c r="A30" i="19"/>
  <c r="A29" i="19"/>
  <c r="AB29" i="19"/>
  <c r="AB38" i="19"/>
  <c r="A38" i="19"/>
  <c r="A24" i="19"/>
  <c r="AB24" i="19"/>
  <c r="A25" i="19"/>
  <c r="AB25" i="19"/>
  <c r="AB34" i="19"/>
  <c r="A34" i="19"/>
  <c r="AB20" i="19"/>
  <c r="A20" i="19"/>
  <c r="AC10" i="19"/>
  <c r="F10" i="19"/>
  <c r="A22" i="19"/>
  <c r="AB22" i="19"/>
  <c r="AB37" i="19"/>
  <c r="A37" i="19"/>
  <c r="A42" i="19"/>
  <c r="AB42" i="19"/>
  <c r="A26" i="19"/>
  <c r="AB26" i="19"/>
  <c r="Q43" i="20" l="1"/>
  <c r="F7" i="20"/>
  <c r="G7" i="20"/>
  <c r="E7" i="20"/>
  <c r="AD10" i="20"/>
  <c r="G10" i="20"/>
  <c r="AB37" i="20"/>
  <c r="A37" i="20"/>
  <c r="AB22" i="20"/>
  <c r="A22" i="20"/>
  <c r="AB33" i="20"/>
  <c r="A33" i="20"/>
  <c r="AB6" i="20"/>
  <c r="E6" i="20"/>
  <c r="A42" i="20"/>
  <c r="AB42" i="20"/>
  <c r="AB10" i="20"/>
  <c r="E10" i="20"/>
  <c r="AB30" i="20"/>
  <c r="A30" i="20"/>
  <c r="AD6" i="20"/>
  <c r="G6" i="20"/>
  <c r="AC10" i="20"/>
  <c r="F10" i="20"/>
  <c r="AB27" i="20"/>
  <c r="A27" i="20"/>
  <c r="AB28" i="20"/>
  <c r="A28" i="20"/>
  <c r="AB23" i="20"/>
  <c r="A23" i="20"/>
  <c r="A20" i="20"/>
  <c r="AB20" i="20"/>
  <c r="AB21" i="20"/>
  <c r="A21" i="20"/>
  <c r="G11" i="20"/>
  <c r="AD11" i="20"/>
  <c r="AB34" i="20"/>
  <c r="A34" i="20"/>
  <c r="AC11" i="20"/>
  <c r="F11" i="20"/>
  <c r="AB29" i="20"/>
  <c r="A29" i="20"/>
  <c r="AB32" i="20"/>
  <c r="A32" i="20"/>
  <c r="AB25" i="20"/>
  <c r="A25" i="20"/>
  <c r="AB36" i="20"/>
  <c r="A36" i="20"/>
  <c r="AC6" i="20"/>
  <c r="F6" i="20"/>
  <c r="A24" i="20"/>
  <c r="AB24" i="20"/>
  <c r="AB11" i="20"/>
  <c r="E11" i="20"/>
  <c r="AB19" i="20"/>
  <c r="A19" i="20"/>
  <c r="AB26" i="20"/>
  <c r="A26" i="20"/>
  <c r="AB38" i="20"/>
  <c r="A38" i="20"/>
  <c r="AB35" i="20"/>
  <c r="A35" i="20"/>
  <c r="AB31" i="20"/>
  <c r="A31" i="20"/>
  <c r="Q31" i="21" a="1"/>
  <c r="S7" i="21" a="1"/>
  <c r="W15" i="21" a="1"/>
  <c r="Q19" i="21" a="1"/>
  <c r="S10" i="21" a="1"/>
  <c r="R6" i="21" a="1"/>
  <c r="V15" i="21" a="1"/>
  <c r="Q26" i="21" a="1"/>
  <c r="S6" i="21" a="1"/>
  <c r="Q24" i="21" a="1"/>
  <c r="S9" i="21" a="1"/>
  <c r="Q20" i="21" a="1"/>
  <c r="Q30" i="21" a="1"/>
  <c r="Q6" i="21" a="1"/>
  <c r="Q28" i="21" a="1"/>
  <c r="Q15" i="21" a="1"/>
  <c r="R11" i="21" a="1"/>
  <c r="Q9" i="21" a="1"/>
  <c r="R15" i="21" a="1"/>
  <c r="Q11" i="21" a="1"/>
  <c r="Q27" i="21" a="1"/>
  <c r="T15" i="21" a="1"/>
  <c r="S11" i="21" a="1"/>
  <c r="R8" i="21" a="1"/>
  <c r="Q29" i="21" a="1"/>
  <c r="Q36" i="21" a="1"/>
  <c r="Q10" i="21" a="1"/>
  <c r="Q22" i="21" a="1"/>
  <c r="Q25" i="21" a="1"/>
  <c r="Q7" i="21" a="1"/>
  <c r="Q37" i="21" a="1"/>
  <c r="Q38" i="21" a="1"/>
  <c r="Q8" i="21" a="1"/>
  <c r="Q42" i="21" a="1"/>
  <c r="R9" i="21" a="1"/>
  <c r="Q21" i="21" a="1"/>
  <c r="Q23" i="21" a="1"/>
  <c r="R10" i="21" a="1"/>
  <c r="S8" i="21" a="1"/>
  <c r="R7" i="21" a="1"/>
  <c r="S15" i="21" a="1"/>
  <c r="U15" i="21" a="1"/>
  <c r="Q32" i="21" a="1"/>
  <c r="Q34" i="21" a="1"/>
  <c r="Q35" i="21" a="1"/>
  <c r="Q33" i="21" a="1"/>
  <c r="Q21" i="21" l="1"/>
  <c r="Q11" i="21"/>
  <c r="Q22" i="21"/>
  <c r="U15" i="21"/>
  <c r="R8" i="21"/>
  <c r="W15" i="21"/>
  <c r="R11" i="21"/>
  <c r="S11" i="21"/>
  <c r="S15" i="21"/>
  <c r="Q30" i="21"/>
  <c r="Q35" i="21"/>
  <c r="T15" i="21"/>
  <c r="S7" i="21"/>
  <c r="Q32" i="21"/>
  <c r="Q34" i="21"/>
  <c r="R6" i="21"/>
  <c r="S9" i="21"/>
  <c r="Q33" i="21"/>
  <c r="S6" i="21"/>
  <c r="R9" i="21"/>
  <c r="Q9" i="21"/>
  <c r="Q15" i="21"/>
  <c r="Q23" i="21"/>
  <c r="Q29" i="21"/>
  <c r="Q24" i="21"/>
  <c r="Q37" i="21"/>
  <c r="Q25" i="21"/>
  <c r="Q8" i="21"/>
  <c r="Q10" i="21"/>
  <c r="Q27" i="21"/>
  <c r="Q19" i="21"/>
  <c r="Q20" i="21"/>
  <c r="Q6" i="21"/>
  <c r="S10" i="21"/>
  <c r="Q7" i="21"/>
  <c r="S8" i="21"/>
  <c r="Q31" i="21"/>
  <c r="Q26" i="21"/>
  <c r="Q28" i="21"/>
  <c r="R7" i="21"/>
  <c r="Q38" i="21"/>
  <c r="R10" i="21"/>
  <c r="Q42" i="21"/>
  <c r="V15" i="21"/>
  <c r="R15" i="21"/>
  <c r="Q36" i="21"/>
  <c r="Q8" i="22" a="1"/>
  <c r="R17" i="22" a="1"/>
  <c r="S11" i="22" a="1"/>
  <c r="Q32" i="22" a="1"/>
  <c r="Q29" i="22" a="1"/>
  <c r="R9" i="22" a="1"/>
  <c r="V17" i="22" a="1"/>
  <c r="S13" i="22" a="1"/>
  <c r="Q17" i="22" a="1"/>
  <c r="Q39" i="22" a="1"/>
  <c r="Q36" i="22" a="1"/>
  <c r="Q13" i="22" a="1"/>
  <c r="R8" i="22" a="1"/>
  <c r="Q34" i="22" a="1"/>
  <c r="U17" i="22" a="1"/>
  <c r="Q44" i="22" a="1"/>
  <c r="Q38" i="22" a="1"/>
  <c r="Q27" i="22" a="1"/>
  <c r="R13" i="22" a="1"/>
  <c r="Q31" i="22" a="1"/>
  <c r="Q12" i="22" a="1"/>
  <c r="Q28" i="22" a="1"/>
  <c r="Q30" i="22" a="1"/>
  <c r="W17" i="22" a="1"/>
  <c r="S9" i="22" a="1"/>
  <c r="Q21" i="22" a="1"/>
  <c r="Q24" i="22" a="1"/>
  <c r="Q11" i="22" a="1"/>
  <c r="Q23" i="22" a="1"/>
  <c r="S17" i="22" a="1"/>
  <c r="Q10" i="22" a="1"/>
  <c r="R12" i="22" a="1"/>
  <c r="Q35" i="22" a="1"/>
  <c r="S12" i="22" a="1"/>
  <c r="S10" i="22" a="1"/>
  <c r="Q25" i="22" a="1"/>
  <c r="Q26" i="22" a="1"/>
  <c r="Q33" i="22" a="1"/>
  <c r="Q22" i="22" a="1"/>
  <c r="Q37" i="22" a="1"/>
  <c r="R11" i="22" a="1"/>
  <c r="S8" i="22" a="1"/>
  <c r="Q40" i="22" a="1"/>
  <c r="Q9" i="22" a="1"/>
  <c r="T17" i="22" a="1"/>
  <c r="R10" i="22" a="1"/>
  <c r="R13" i="22" l="1"/>
  <c r="Q31" i="22"/>
  <c r="R10" i="22"/>
  <c r="R9" i="22"/>
  <c r="Q36" i="22"/>
  <c r="Q17" i="22"/>
  <c r="S9" i="22"/>
  <c r="V17" i="22"/>
  <c r="S10" i="22"/>
  <c r="Q10" i="22"/>
  <c r="R11" i="22"/>
  <c r="T17" i="22"/>
  <c r="U17" i="22"/>
  <c r="Q22" i="22"/>
  <c r="Q30" i="22"/>
  <c r="Q28" i="22"/>
  <c r="W17" i="22"/>
  <c r="Q12" i="22"/>
  <c r="Q11" i="22"/>
  <c r="Q44" i="22"/>
  <c r="Q9" i="22"/>
  <c r="Q27" i="22"/>
  <c r="S8" i="22"/>
  <c r="Q37" i="22"/>
  <c r="Q24" i="22"/>
  <c r="R8" i="22"/>
  <c r="Q21" i="22"/>
  <c r="Q34" i="22"/>
  <c r="R17" i="22"/>
  <c r="R12" i="22"/>
  <c r="S12" i="22"/>
  <c r="Q39" i="22"/>
  <c r="Q35" i="22"/>
  <c r="Q32" i="22"/>
  <c r="Q13" i="22"/>
  <c r="S13" i="22"/>
  <c r="Q25" i="22"/>
  <c r="Q38" i="22"/>
  <c r="Q29" i="22"/>
  <c r="Q33" i="22"/>
  <c r="Q40" i="22"/>
  <c r="Q8" i="22"/>
  <c r="Q26" i="22"/>
  <c r="S11" i="22"/>
  <c r="S17" i="22"/>
  <c r="Q23" i="22"/>
  <c r="AC11" i="21"/>
  <c r="F11" i="21"/>
  <c r="A29" i="21"/>
  <c r="AB29" i="21"/>
  <c r="F8" i="21"/>
  <c r="F7" i="21"/>
  <c r="A34" i="21"/>
  <c r="AB34" i="21"/>
  <c r="E15" i="21"/>
  <c r="E16" i="21" s="1"/>
  <c r="AB15" i="21"/>
  <c r="G7" i="21"/>
  <c r="J15" i="21"/>
  <c r="J16" i="21" s="1"/>
  <c r="AG15" i="21"/>
  <c r="G8" i="21"/>
  <c r="E8" i="21"/>
  <c r="F9" i="21"/>
  <c r="AE15" i="21"/>
  <c r="H15" i="21"/>
  <c r="H16" i="21" s="1"/>
  <c r="I15" i="21"/>
  <c r="I16" i="21" s="1"/>
  <c r="AF15" i="21"/>
  <c r="AB20" i="21"/>
  <c r="A20" i="21"/>
  <c r="AB28" i="21"/>
  <c r="A28" i="21"/>
  <c r="AB26" i="21"/>
  <c r="A26" i="21"/>
  <c r="K15" i="21"/>
  <c r="K16" i="21" s="1"/>
  <c r="AH15" i="21"/>
  <c r="AB10" i="21"/>
  <c r="E10" i="21"/>
  <c r="E9" i="21"/>
  <c r="AB42" i="21"/>
  <c r="A42" i="21"/>
  <c r="Q43" i="21"/>
  <c r="AB43" i="21" s="1"/>
  <c r="E7" i="21"/>
  <c r="A25" i="21"/>
  <c r="AB25" i="21"/>
  <c r="G6" i="21"/>
  <c r="AD6" i="21"/>
  <c r="A35" i="21"/>
  <c r="AB35" i="21"/>
  <c r="A22" i="21"/>
  <c r="AB22" i="21"/>
  <c r="AC6" i="21"/>
  <c r="F6" i="21"/>
  <c r="AB19" i="21"/>
  <c r="A19" i="21"/>
  <c r="AB32" i="21"/>
  <c r="A32" i="21"/>
  <c r="AC15" i="21"/>
  <c r="F15" i="21"/>
  <c r="F16" i="21" s="1"/>
  <c r="F10" i="21"/>
  <c r="AC10" i="21"/>
  <c r="G10" i="21"/>
  <c r="AD10" i="21"/>
  <c r="A37" i="21"/>
  <c r="AB37" i="21"/>
  <c r="AB33" i="21"/>
  <c r="A33" i="21"/>
  <c r="A30" i="21"/>
  <c r="AB30" i="21"/>
  <c r="AB11" i="21"/>
  <c r="E11" i="21"/>
  <c r="AD11" i="21"/>
  <c r="G11" i="21"/>
  <c r="A23" i="21"/>
  <c r="AB23" i="21"/>
  <c r="AB36" i="21"/>
  <c r="A36" i="21"/>
  <c r="A27" i="21"/>
  <c r="AB27" i="21"/>
  <c r="A31" i="21"/>
  <c r="AB31" i="21"/>
  <c r="AB38" i="21"/>
  <c r="A38" i="21"/>
  <c r="E6" i="21"/>
  <c r="AB6" i="21"/>
  <c r="A24" i="21"/>
  <c r="AB24" i="21"/>
  <c r="G9" i="21"/>
  <c r="AD15" i="21"/>
  <c r="G15" i="21"/>
  <c r="G16" i="21" s="1"/>
  <c r="AB21" i="21"/>
  <c r="A21" i="21"/>
  <c r="Q27" i="23" a="1"/>
  <c r="Q29" i="23" a="1"/>
  <c r="Q21" i="23" a="1"/>
  <c r="R17" i="23" a="1"/>
  <c r="S13" i="23" a="1"/>
  <c r="Q37" i="23" a="1"/>
  <c r="R9" i="23" a="1"/>
  <c r="Q38" i="23" a="1"/>
  <c r="T17" i="23" a="1"/>
  <c r="Q40" i="23" a="1"/>
  <c r="Q17" i="23" a="1"/>
  <c r="Q44" i="23" a="1"/>
  <c r="Q22" i="23" a="1"/>
  <c r="S8" i="23" a="1"/>
  <c r="Q25" i="23" a="1"/>
  <c r="Q26" i="23" a="1"/>
  <c r="Q12" i="23" a="1"/>
  <c r="V17" i="23" a="1"/>
  <c r="Q8" i="23" a="1"/>
  <c r="S9" i="23" a="1"/>
  <c r="Q10" i="23" a="1"/>
  <c r="S11" i="23" a="1"/>
  <c r="S12" i="23" a="1"/>
  <c r="U17" i="23" a="1"/>
  <c r="Q39" i="23" a="1"/>
  <c r="Q30" i="23" a="1"/>
  <c r="Q34" i="23" a="1"/>
  <c r="R10" i="23" a="1"/>
  <c r="Q9" i="23" a="1"/>
  <c r="R13" i="23" a="1"/>
  <c r="W17" i="23" a="1"/>
  <c r="R8" i="23" a="1"/>
  <c r="Q23" i="23" a="1"/>
  <c r="S10" i="23" a="1"/>
  <c r="R12" i="23" a="1"/>
  <c r="S17" i="23" a="1"/>
  <c r="R11" i="23" a="1"/>
  <c r="Q24" i="23" a="1"/>
  <c r="Q31" i="23" a="1"/>
  <c r="Q35" i="23" a="1"/>
  <c r="Q33" i="23" a="1"/>
  <c r="Q13" i="23" a="1"/>
  <c r="Q36" i="23" a="1"/>
  <c r="Q28" i="23" a="1"/>
  <c r="Q32" i="23" a="1"/>
  <c r="Q11" i="23" a="1"/>
  <c r="Q33" i="23" l="1"/>
  <c r="Q39" i="23"/>
  <c r="V17" i="23"/>
  <c r="Q29" i="23"/>
  <c r="S8" i="23"/>
  <c r="Q30" i="23"/>
  <c r="S9" i="23"/>
  <c r="Q23" i="23"/>
  <c r="Q38" i="23"/>
  <c r="R12" i="23"/>
  <c r="Q27" i="23"/>
  <c r="Q22" i="23"/>
  <c r="Q17" i="23"/>
  <c r="Q28" i="23"/>
  <c r="S12" i="23"/>
  <c r="S17" i="23"/>
  <c r="Q25" i="23"/>
  <c r="R17" i="23"/>
  <c r="Q9" i="23"/>
  <c r="U17" i="23"/>
  <c r="Q36" i="23"/>
  <c r="Q37" i="23"/>
  <c r="S11" i="23"/>
  <c r="S13" i="23"/>
  <c r="Q34" i="23"/>
  <c r="Q44" i="23"/>
  <c r="T17" i="23"/>
  <c r="R9" i="23"/>
  <c r="Q26" i="23"/>
  <c r="Q13" i="23"/>
  <c r="Q21" i="23"/>
  <c r="Q11" i="23"/>
  <c r="R11" i="23"/>
  <c r="R10" i="23"/>
  <c r="Q8" i="23"/>
  <c r="Q32" i="23"/>
  <c r="R8" i="23"/>
  <c r="Q12" i="23"/>
  <c r="Q10" i="23"/>
  <c r="Q31" i="23"/>
  <c r="Q40" i="23"/>
  <c r="Q35" i="23"/>
  <c r="Q24" i="23"/>
  <c r="W17" i="23"/>
  <c r="S10" i="23"/>
  <c r="R13" i="23"/>
  <c r="A33" i="22"/>
  <c r="AB33" i="22"/>
  <c r="A39" i="22"/>
  <c r="AB39" i="22"/>
  <c r="AG17" i="22"/>
  <c r="J17" i="22"/>
  <c r="AB29" i="22"/>
  <c r="A29" i="22"/>
  <c r="AD8" i="22"/>
  <c r="G8" i="22"/>
  <c r="A30" i="22"/>
  <c r="AB30" i="22"/>
  <c r="AD9" i="22"/>
  <c r="G9" i="22"/>
  <c r="A23" i="22"/>
  <c r="AB23" i="22"/>
  <c r="AB38" i="22"/>
  <c r="A38" i="22"/>
  <c r="F12" i="22"/>
  <c r="AC12" i="22"/>
  <c r="AB27" i="22"/>
  <c r="A27" i="22"/>
  <c r="AB22" i="22"/>
  <c r="A22" i="22"/>
  <c r="E17" i="22"/>
  <c r="AB17" i="22"/>
  <c r="A28" i="22"/>
  <c r="AB28" i="22"/>
  <c r="G12" i="22"/>
  <c r="AD12" i="22"/>
  <c r="AD17" i="22"/>
  <c r="G17" i="22"/>
  <c r="A25" i="22"/>
  <c r="AB25" i="22"/>
  <c r="AC17" i="22"/>
  <c r="F17" i="22"/>
  <c r="E9" i="22"/>
  <c r="AB9" i="22"/>
  <c r="I17" i="22"/>
  <c r="AF17" i="22"/>
  <c r="A36" i="22"/>
  <c r="AB36" i="22"/>
  <c r="AB37" i="22"/>
  <c r="A37" i="22"/>
  <c r="G11" i="22"/>
  <c r="G13" i="22"/>
  <c r="AD13" i="22"/>
  <c r="A34" i="22"/>
  <c r="AB34" i="22"/>
  <c r="A43" i="22"/>
  <c r="Q46" i="22"/>
  <c r="AB44" i="22"/>
  <c r="Q45" i="22"/>
  <c r="AB45" i="22" s="1"/>
  <c r="Q47" i="22"/>
  <c r="H17" i="22"/>
  <c r="AE17" i="22"/>
  <c r="AC9" i="22"/>
  <c r="F9" i="22"/>
  <c r="AB26" i="22"/>
  <c r="A26" i="22"/>
  <c r="AB13" i="22"/>
  <c r="E13" i="22"/>
  <c r="AB21" i="22"/>
  <c r="A21" i="22"/>
  <c r="E11" i="22"/>
  <c r="F11" i="22"/>
  <c r="F10" i="22"/>
  <c r="AB8" i="22"/>
  <c r="E8" i="22"/>
  <c r="AB32" i="22"/>
  <c r="A32" i="22"/>
  <c r="AC8" i="22"/>
  <c r="F8" i="22"/>
  <c r="E12" i="22"/>
  <c r="AB12" i="22"/>
  <c r="E10" i="22"/>
  <c r="AB31" i="22"/>
  <c r="A31" i="22"/>
  <c r="AB40" i="22"/>
  <c r="A40" i="22"/>
  <c r="AB35" i="22"/>
  <c r="A35" i="22"/>
  <c r="AB24" i="22"/>
  <c r="A24" i="22"/>
  <c r="AH17" i="22"/>
  <c r="K17" i="22"/>
  <c r="G10" i="22"/>
  <c r="AC13" i="22"/>
  <c r="F13" i="22"/>
  <c r="Q31" i="24" a="1"/>
  <c r="Q13" i="24" a="1"/>
  <c r="R9" i="24" a="1"/>
  <c r="Q21" i="24" a="1"/>
  <c r="Q11" i="24" a="1"/>
  <c r="R11" i="24" a="1"/>
  <c r="Q38" i="24" a="1"/>
  <c r="Q8" i="24" a="1"/>
  <c r="T17" i="24" a="1"/>
  <c r="S10" i="24" a="1"/>
  <c r="S12" i="24" a="1"/>
  <c r="R8" i="24" a="1"/>
  <c r="Q36" i="24" a="1"/>
  <c r="S17" i="24" a="1"/>
  <c r="V17" i="24" a="1"/>
  <c r="U17" i="24" a="1"/>
  <c r="Q24" i="24" a="1"/>
  <c r="W17" i="24" a="1"/>
  <c r="R13" i="24" a="1"/>
  <c r="S8" i="24" a="1"/>
  <c r="Q30" i="24" a="1"/>
  <c r="Q26" i="24" a="1"/>
  <c r="Q10" i="24" a="1"/>
  <c r="Q34" i="24" a="1"/>
  <c r="R17" i="24" a="1"/>
  <c r="Q12" i="24" a="1"/>
  <c r="Q37" i="24" a="1"/>
  <c r="Q17" i="24" a="1"/>
  <c r="S13" i="24" a="1"/>
  <c r="Q27" i="24" a="1"/>
  <c r="Q39" i="24" a="1"/>
  <c r="Q9" i="24" a="1"/>
  <c r="Q32" i="24" a="1"/>
  <c r="Q25" i="24" a="1"/>
  <c r="S9" i="24" a="1"/>
  <c r="S11" i="24" a="1"/>
  <c r="Q29" i="24" a="1"/>
  <c r="Q33" i="24" a="1"/>
  <c r="Q40" i="24" a="1"/>
  <c r="Q35" i="24" a="1"/>
  <c r="R10" i="24" a="1"/>
  <c r="Q28" i="24" a="1"/>
  <c r="Q22" i="24" a="1"/>
  <c r="R12" i="24" a="1"/>
  <c r="Q23" i="24" a="1"/>
  <c r="Q44" i="24" a="1"/>
  <c r="Q23" i="24" l="1"/>
  <c r="Q10" i="24"/>
  <c r="Q21" i="24"/>
  <c r="S11" i="24"/>
  <c r="S12" i="24"/>
  <c r="S9" i="24"/>
  <c r="Q11" i="24"/>
  <c r="R13" i="24"/>
  <c r="Q12" i="24"/>
  <c r="Q13" i="24"/>
  <c r="Q37" i="24"/>
  <c r="Q28" i="24"/>
  <c r="Q30" i="24"/>
  <c r="S13" i="24"/>
  <c r="S10" i="24"/>
  <c r="R8" i="24"/>
  <c r="Q26" i="24"/>
  <c r="Q36" i="24"/>
  <c r="Q17" i="24"/>
  <c r="S8" i="24"/>
  <c r="W17" i="24"/>
  <c r="Q32" i="24"/>
  <c r="R9" i="24"/>
  <c r="U17" i="24"/>
  <c r="Q22" i="24"/>
  <c r="Q29" i="24"/>
  <c r="S17" i="24"/>
  <c r="Q24" i="24"/>
  <c r="Q8" i="24"/>
  <c r="T17" i="24"/>
  <c r="Q9" i="24"/>
  <c r="Q27" i="24"/>
  <c r="V17" i="24"/>
  <c r="Q31" i="24"/>
  <c r="Q35" i="24"/>
  <c r="R10" i="24"/>
  <c r="Q44" i="24"/>
  <c r="R17" i="24"/>
  <c r="R12" i="24"/>
  <c r="Q39" i="24"/>
  <c r="Q40" i="24"/>
  <c r="R11" i="24"/>
  <c r="Q34" i="24"/>
  <c r="Q25" i="24"/>
  <c r="Q38" i="24"/>
  <c r="Q33" i="24"/>
  <c r="AB23" i="23"/>
  <c r="A23" i="23"/>
  <c r="E10" i="23"/>
  <c r="A21" i="23"/>
  <c r="AB21" i="23"/>
  <c r="G11" i="23"/>
  <c r="AD12" i="23"/>
  <c r="G12" i="23"/>
  <c r="G9" i="23"/>
  <c r="AD9" i="23"/>
  <c r="E11" i="23"/>
  <c r="AC13" i="23"/>
  <c r="F13" i="23"/>
  <c r="AB12" i="23"/>
  <c r="E12" i="23"/>
  <c r="E13" i="23"/>
  <c r="AB13" i="23"/>
  <c r="AB37" i="23"/>
  <c r="A37" i="23"/>
  <c r="A28" i="23"/>
  <c r="AB28" i="23"/>
  <c r="AB30" i="23"/>
  <c r="A30" i="23"/>
  <c r="AD13" i="23"/>
  <c r="G13" i="23"/>
  <c r="G10" i="23"/>
  <c r="F8" i="23"/>
  <c r="AC8" i="23"/>
  <c r="A26" i="23"/>
  <c r="AB26" i="23"/>
  <c r="A36" i="23"/>
  <c r="AB36" i="23"/>
  <c r="E17" i="23"/>
  <c r="AB17" i="23"/>
  <c r="G8" i="23"/>
  <c r="AD8" i="23"/>
  <c r="AH17" i="23"/>
  <c r="K17" i="23"/>
  <c r="AB32" i="23"/>
  <c r="A32" i="23"/>
  <c r="F9" i="23"/>
  <c r="AC9" i="23"/>
  <c r="I17" i="23"/>
  <c r="AF17" i="23"/>
  <c r="A22" i="23"/>
  <c r="AB22" i="23"/>
  <c r="AB29" i="23"/>
  <c r="A29" i="23"/>
  <c r="AD17" i="23"/>
  <c r="G17" i="23"/>
  <c r="AB24" i="23"/>
  <c r="A24" i="23"/>
  <c r="AB8" i="23"/>
  <c r="E8" i="23"/>
  <c r="AE17" i="23"/>
  <c r="H17" i="23"/>
  <c r="AB9" i="23"/>
  <c r="E9" i="23"/>
  <c r="A27" i="23"/>
  <c r="AB27" i="23"/>
  <c r="J17" i="23"/>
  <c r="AG17" i="23"/>
  <c r="A31" i="23"/>
  <c r="AB31" i="23"/>
  <c r="AB46" i="22"/>
  <c r="AB47" i="22"/>
  <c r="AB35" i="23"/>
  <c r="A35" i="23"/>
  <c r="F10" i="23"/>
  <c r="Q46" i="23"/>
  <c r="Q47" i="23"/>
  <c r="AB44" i="23"/>
  <c r="A43" i="23"/>
  <c r="Q45" i="23"/>
  <c r="AB45" i="23" s="1"/>
  <c r="AC17" i="23"/>
  <c r="F17" i="23"/>
  <c r="F12" i="23"/>
  <c r="AC12" i="23"/>
  <c r="A39" i="23"/>
  <c r="AB39" i="23"/>
  <c r="AB40" i="23"/>
  <c r="A40" i="23"/>
  <c r="F11" i="23"/>
  <c r="A34" i="23"/>
  <c r="AB34" i="23"/>
  <c r="A25" i="23"/>
  <c r="AB25" i="23"/>
  <c r="A38" i="23"/>
  <c r="AB38" i="23"/>
  <c r="A33" i="23"/>
  <c r="AB33" i="23"/>
  <c r="R13" i="25" a="1"/>
  <c r="Q13" i="25" a="1"/>
  <c r="S13" i="25" a="1"/>
  <c r="Q28" i="25" a="1"/>
  <c r="S8" i="25" a="1"/>
  <c r="Q45" i="25" a="1"/>
  <c r="Q26" i="25" a="1"/>
  <c r="Q25" i="25" a="1"/>
  <c r="Q37" i="25" a="1"/>
  <c r="Q31" i="25" a="1"/>
  <c r="Q10" i="25" a="1"/>
  <c r="Q9" i="25" a="1"/>
  <c r="Q11" i="25" a="1"/>
  <c r="Q24" i="25" a="1"/>
  <c r="Q41" i="25" a="1"/>
  <c r="Q40" i="25" a="1"/>
  <c r="S9" i="25" a="1"/>
  <c r="R12" i="25" a="1"/>
  <c r="Q33" i="25" a="1"/>
  <c r="W18" i="25" a="1"/>
  <c r="Q38" i="25" a="1"/>
  <c r="Q36" i="25" a="1"/>
  <c r="Q32" i="25" a="1"/>
  <c r="R10" i="25" a="1"/>
  <c r="U18" i="25" a="1"/>
  <c r="V18" i="25" a="1"/>
  <c r="Q30" i="25" a="1"/>
  <c r="Q23" i="25" a="1"/>
  <c r="T18" i="25" a="1"/>
  <c r="S11" i="25" a="1"/>
  <c r="Q34" i="25" a="1"/>
  <c r="R18" i="25" a="1"/>
  <c r="R11" i="25" a="1"/>
  <c r="Q8" i="25" a="1"/>
  <c r="S10" i="25" a="1"/>
  <c r="Q18" i="25" a="1"/>
  <c r="Q39" i="25" a="1"/>
  <c r="S18" i="25" a="1"/>
  <c r="Q35" i="25" a="1"/>
  <c r="R8" i="25" a="1"/>
  <c r="Q12" i="25" a="1"/>
  <c r="Q22" i="25" a="1"/>
  <c r="R9" i="25" a="1"/>
  <c r="S12" i="25" a="1"/>
  <c r="Q27" i="25" a="1"/>
  <c r="Q29" i="25" a="1"/>
  <c r="S13" i="25" l="1"/>
  <c r="Q13" i="25"/>
  <c r="R13" i="25"/>
  <c r="Q9" i="25"/>
  <c r="Q34" i="25"/>
  <c r="R18" i="25"/>
  <c r="T18" i="25"/>
  <c r="Q33" i="25"/>
  <c r="S9" i="25"/>
  <c r="U18" i="25"/>
  <c r="S10" i="25"/>
  <c r="Q39" i="25"/>
  <c r="Q45" i="25"/>
  <c r="Q8" i="25"/>
  <c r="W18" i="25"/>
  <c r="Q31" i="25"/>
  <c r="S12" i="25"/>
  <c r="R12" i="25"/>
  <c r="Q26" i="25"/>
  <c r="R10" i="25"/>
  <c r="Q25" i="25"/>
  <c r="S8" i="25"/>
  <c r="Q29" i="25"/>
  <c r="S11" i="25"/>
  <c r="R9" i="25"/>
  <c r="Q35" i="25"/>
  <c r="Q36" i="25"/>
  <c r="S18" i="25"/>
  <c r="Q18" i="25"/>
  <c r="Q38" i="25"/>
  <c r="Q22" i="25"/>
  <c r="Q40" i="25"/>
  <c r="Q28" i="25"/>
  <c r="R8" i="25"/>
  <c r="R11" i="25"/>
  <c r="Q32" i="25"/>
  <c r="Q30" i="25"/>
  <c r="Q37" i="25"/>
  <c r="Q10" i="25"/>
  <c r="Q11" i="25"/>
  <c r="Q41" i="25"/>
  <c r="V18" i="25"/>
  <c r="Q23" i="25"/>
  <c r="Q27" i="25"/>
  <c r="Q12" i="25"/>
  <c r="Q24" i="25"/>
  <c r="E9" i="24"/>
  <c r="AB9" i="24"/>
  <c r="A33" i="24"/>
  <c r="AB33" i="24"/>
  <c r="F17" i="24"/>
  <c r="AC17" i="24"/>
  <c r="AE17" i="24"/>
  <c r="H17" i="24"/>
  <c r="AB32" i="24"/>
  <c r="A32" i="24"/>
  <c r="G13" i="24"/>
  <c r="AD13" i="24"/>
  <c r="AD9" i="24"/>
  <c r="G9" i="24"/>
  <c r="AF17" i="24"/>
  <c r="I17" i="24"/>
  <c r="G10" i="24"/>
  <c r="AB46" i="23"/>
  <c r="AB47" i="23"/>
  <c r="A38" i="24"/>
  <c r="AB38" i="24"/>
  <c r="A43" i="24"/>
  <c r="Q46" i="24"/>
  <c r="AB44" i="24"/>
  <c r="Q45" i="24"/>
  <c r="AB45" i="24" s="1"/>
  <c r="Q47" i="24"/>
  <c r="AB8" i="24"/>
  <c r="E8" i="24"/>
  <c r="AH17" i="24"/>
  <c r="K17" i="24"/>
  <c r="AB30" i="24"/>
  <c r="A30" i="24"/>
  <c r="G12" i="24"/>
  <c r="AD12" i="24"/>
  <c r="F13" i="24"/>
  <c r="AC13" i="24"/>
  <c r="AC12" i="24"/>
  <c r="F12" i="24"/>
  <c r="A25" i="24"/>
  <c r="AB25" i="24"/>
  <c r="F10" i="24"/>
  <c r="AB24" i="24"/>
  <c r="A24" i="24"/>
  <c r="AD8" i="24"/>
  <c r="G8" i="24"/>
  <c r="A28" i="24"/>
  <c r="AB28" i="24"/>
  <c r="G11" i="24"/>
  <c r="F9" i="24"/>
  <c r="AC9" i="24"/>
  <c r="A34" i="24"/>
  <c r="AB34" i="24"/>
  <c r="AB35" i="24"/>
  <c r="A35" i="24"/>
  <c r="AD17" i="24"/>
  <c r="G17" i="24"/>
  <c r="E17" i="24"/>
  <c r="AB17" i="24"/>
  <c r="A37" i="24"/>
  <c r="AB37" i="24"/>
  <c r="A21" i="24"/>
  <c r="AB21" i="24"/>
  <c r="A39" i="24"/>
  <c r="AB39" i="24"/>
  <c r="AB27" i="24"/>
  <c r="A27" i="24"/>
  <c r="AC8" i="24"/>
  <c r="F8" i="24"/>
  <c r="F11" i="24"/>
  <c r="AB31" i="24"/>
  <c r="A31" i="24"/>
  <c r="AB29" i="24"/>
  <c r="A29" i="24"/>
  <c r="A36" i="24"/>
  <c r="AB36" i="24"/>
  <c r="E13" i="24"/>
  <c r="AB13" i="24"/>
  <c r="E10" i="24"/>
  <c r="E11" i="24"/>
  <c r="AB40" i="24"/>
  <c r="A40" i="24"/>
  <c r="AG17" i="24"/>
  <c r="J17" i="24"/>
  <c r="A22" i="24"/>
  <c r="AB22" i="24"/>
  <c r="AB26" i="24"/>
  <c r="A26" i="24"/>
  <c r="E12" i="24"/>
  <c r="AB12" i="24"/>
  <c r="A23" i="24"/>
  <c r="AB23" i="24"/>
  <c r="S18" i="26" a="1"/>
  <c r="Q39" i="26" a="1"/>
  <c r="Q40" i="26" a="1"/>
  <c r="T18" i="26" a="1"/>
  <c r="Q24" i="26" a="1"/>
  <c r="Q28" i="26" a="1"/>
  <c r="Q11" i="26" a="1"/>
  <c r="Q10" i="26" a="1"/>
  <c r="Q23" i="26" a="1"/>
  <c r="U18" i="26" a="1"/>
  <c r="Q38" i="26" a="1"/>
  <c r="S11" i="26" a="1"/>
  <c r="Q45" i="26" a="1"/>
  <c r="S8" i="26" a="1"/>
  <c r="Q13" i="26" a="1"/>
  <c r="R12" i="26" a="1"/>
  <c r="Q26" i="26" a="1"/>
  <c r="Q18" i="26" a="1"/>
  <c r="Q31" i="26" a="1"/>
  <c r="Q30" i="26" a="1"/>
  <c r="S12" i="26" a="1"/>
  <c r="R9" i="26" a="1"/>
  <c r="R13" i="26" a="1"/>
  <c r="Q22" i="26" a="1"/>
  <c r="S10" i="26" a="1"/>
  <c r="V18" i="26" a="1"/>
  <c r="S13" i="26" a="1"/>
  <c r="Q35" i="26" a="1"/>
  <c r="Q41" i="26" a="1"/>
  <c r="S9" i="26" a="1"/>
  <c r="Q25" i="26" a="1"/>
  <c r="Q32" i="26" a="1"/>
  <c r="Q37" i="26" a="1"/>
  <c r="R11" i="26" a="1"/>
  <c r="R18" i="26" a="1"/>
  <c r="Q8" i="26" a="1"/>
  <c r="W18" i="26" a="1"/>
  <c r="Q33" i="26" a="1"/>
  <c r="Q36" i="26" a="1"/>
  <c r="R10" i="26" a="1"/>
  <c r="Q34" i="26" a="1"/>
  <c r="Q27" i="26" a="1"/>
  <c r="Q29" i="26" a="1"/>
  <c r="Q12" i="26" a="1"/>
  <c r="Q9" i="26" a="1"/>
  <c r="R8" i="26" a="1"/>
  <c r="R13" i="26" l="1"/>
  <c r="Q10" i="26"/>
  <c r="Q40" i="26"/>
  <c r="S11" i="26"/>
  <c r="S12" i="26"/>
  <c r="S9" i="26"/>
  <c r="U18" i="26"/>
  <c r="Q24" i="26"/>
  <c r="Q13" i="26"/>
  <c r="Q22" i="26"/>
  <c r="Q29" i="26"/>
  <c r="Q31" i="26"/>
  <c r="S13" i="26"/>
  <c r="Q11" i="26"/>
  <c r="Q28" i="26"/>
  <c r="R9" i="26"/>
  <c r="Q12" i="26"/>
  <c r="Q37" i="26"/>
  <c r="Q38" i="26"/>
  <c r="S8" i="26"/>
  <c r="W18" i="26"/>
  <c r="Q33" i="26"/>
  <c r="Q27" i="26"/>
  <c r="Q30" i="26"/>
  <c r="Q18" i="26"/>
  <c r="Q25" i="26"/>
  <c r="Q8" i="26"/>
  <c r="T18" i="26"/>
  <c r="Q23" i="26"/>
  <c r="Q32" i="26"/>
  <c r="S18" i="26"/>
  <c r="R10" i="26"/>
  <c r="Q45" i="26"/>
  <c r="R18" i="26"/>
  <c r="V18" i="26"/>
  <c r="R11" i="26"/>
  <c r="Q36" i="26"/>
  <c r="Q26" i="26"/>
  <c r="Q39" i="26"/>
  <c r="Q34" i="26"/>
  <c r="Q41" i="26"/>
  <c r="R8" i="26"/>
  <c r="Q35" i="26"/>
  <c r="R12" i="26"/>
  <c r="S10" i="26"/>
  <c r="Q9" i="26"/>
  <c r="F13" i="25"/>
  <c r="AC13" i="25"/>
  <c r="E10" i="25"/>
  <c r="A40" i="25"/>
  <c r="AB40" i="25"/>
  <c r="G11" i="25"/>
  <c r="AD12" i="25"/>
  <c r="G12" i="25"/>
  <c r="G9" i="25"/>
  <c r="AD9" i="25"/>
  <c r="I18" i="25"/>
  <c r="AF18" i="25"/>
  <c r="AB47" i="24"/>
  <c r="AB46" i="24"/>
  <c r="AB24" i="25"/>
  <c r="A24" i="25"/>
  <c r="E13" i="25"/>
  <c r="AB13" i="25"/>
  <c r="A22" i="25"/>
  <c r="AB22" i="25"/>
  <c r="A29" i="25"/>
  <c r="AB29" i="25"/>
  <c r="A31" i="25"/>
  <c r="AB31" i="25"/>
  <c r="AD13" i="25"/>
  <c r="G13" i="25"/>
  <c r="E11" i="25"/>
  <c r="AB28" i="25"/>
  <c r="A28" i="25"/>
  <c r="AC9" i="25"/>
  <c r="F9" i="25"/>
  <c r="AB12" i="25"/>
  <c r="E12" i="25"/>
  <c r="A37" i="25"/>
  <c r="AB37" i="25"/>
  <c r="AB38" i="25"/>
  <c r="A38" i="25"/>
  <c r="AD8" i="25"/>
  <c r="G8" i="25"/>
  <c r="AH18" i="25"/>
  <c r="K18" i="25"/>
  <c r="AB33" i="25"/>
  <c r="A33" i="25"/>
  <c r="A27" i="25"/>
  <c r="AB27" i="25"/>
  <c r="AB30" i="25"/>
  <c r="A30" i="25"/>
  <c r="E18" i="25"/>
  <c r="AB18" i="25"/>
  <c r="AB25" i="25"/>
  <c r="A25" i="25"/>
  <c r="AB8" i="25"/>
  <c r="E8" i="25"/>
  <c r="AE18" i="25"/>
  <c r="H18" i="25"/>
  <c r="A23" i="25"/>
  <c r="AB23" i="25"/>
  <c r="A32" i="25"/>
  <c r="AB32" i="25"/>
  <c r="G18" i="25"/>
  <c r="AD18" i="25"/>
  <c r="F10" i="25"/>
  <c r="Q48" i="25"/>
  <c r="A44" i="25"/>
  <c r="Q47" i="25"/>
  <c r="Q46" i="25"/>
  <c r="AB46" i="25" s="1"/>
  <c r="AB45" i="25"/>
  <c r="AC18" i="25"/>
  <c r="F18" i="25"/>
  <c r="J18" i="25"/>
  <c r="AG18" i="25"/>
  <c r="F11" i="25"/>
  <c r="AB36" i="25"/>
  <c r="A36" i="25"/>
  <c r="AB26" i="25"/>
  <c r="A26" i="25"/>
  <c r="AB39" i="25"/>
  <c r="A39" i="25"/>
  <c r="A34" i="25"/>
  <c r="AB34" i="25"/>
  <c r="AB41" i="25"/>
  <c r="A41" i="25"/>
  <c r="F8" i="25"/>
  <c r="AC8" i="25"/>
  <c r="A35" i="25"/>
  <c r="AB35" i="25"/>
  <c r="F12" i="25"/>
  <c r="AC12" i="25"/>
  <c r="G10" i="25"/>
  <c r="E9" i="25"/>
  <c r="AB9" i="25"/>
  <c r="S11" i="27" a="1"/>
  <c r="S10" i="27" a="1"/>
  <c r="Q35" i="27" a="1"/>
  <c r="Q31" i="27" a="1"/>
  <c r="Q39" i="27" a="1"/>
  <c r="Q8" i="27" a="1"/>
  <c r="Q11" i="27" a="1"/>
  <c r="U18" i="27" a="1"/>
  <c r="T18" i="27" a="1"/>
  <c r="Q37" i="27" a="1"/>
  <c r="Q32" i="27" a="1"/>
  <c r="W18" i="27" a="1"/>
  <c r="Q9" i="27" a="1"/>
  <c r="Q24" i="27" a="1"/>
  <c r="R13" i="27" a="1"/>
  <c r="Q10" i="27" a="1"/>
  <c r="Q38" i="27" a="1"/>
  <c r="Q34" i="27" a="1"/>
  <c r="Q45" i="27" a="1"/>
  <c r="Q26" i="27" a="1"/>
  <c r="R11" i="27" a="1"/>
  <c r="Q13" i="27" a="1"/>
  <c r="Q22" i="27" a="1"/>
  <c r="S9" i="27" a="1"/>
  <c r="S8" i="27" a="1"/>
  <c r="S13" i="27" a="1"/>
  <c r="Q12" i="27" a="1"/>
  <c r="R9" i="27" a="1"/>
  <c r="S12" i="27" a="1"/>
  <c r="Q18" i="27" a="1"/>
  <c r="R12" i="27" a="1"/>
  <c r="Q30" i="27" a="1"/>
  <c r="R8" i="27" a="1"/>
  <c r="R10" i="27" a="1"/>
  <c r="Q27" i="27" a="1"/>
  <c r="Q33" i="27" a="1"/>
  <c r="Q23" i="27" a="1"/>
  <c r="R18" i="27" a="1"/>
  <c r="Q29" i="27" a="1"/>
  <c r="Q36" i="27" a="1"/>
  <c r="S18" i="27" a="1"/>
  <c r="Q25" i="27" a="1"/>
  <c r="Q28" i="27" a="1"/>
  <c r="Q40" i="27" a="1"/>
  <c r="Q41" i="27" a="1"/>
  <c r="V18" i="27" a="1"/>
  <c r="Q9" i="27" l="1"/>
  <c r="Q34" i="27"/>
  <c r="R10" i="27"/>
  <c r="F10" i="27" s="1"/>
  <c r="Q30" i="27"/>
  <c r="R9" i="27"/>
  <c r="Q24" i="27"/>
  <c r="Q39" i="27"/>
  <c r="S18" i="27"/>
  <c r="Q27" i="27"/>
  <c r="Q28" i="27"/>
  <c r="U18" i="27"/>
  <c r="S9" i="27"/>
  <c r="S10" i="27"/>
  <c r="G10" i="27" s="1"/>
  <c r="Q36" i="27"/>
  <c r="Q23" i="27"/>
  <c r="W18" i="27"/>
  <c r="S13" i="27"/>
  <c r="S12" i="27"/>
  <c r="Q26" i="27"/>
  <c r="R12" i="27"/>
  <c r="R11" i="27"/>
  <c r="F11" i="27" s="1"/>
  <c r="T18" i="27"/>
  <c r="S8" i="27"/>
  <c r="Q31" i="27"/>
  <c r="S11" i="27"/>
  <c r="G11" i="27" s="1"/>
  <c r="Q32" i="27"/>
  <c r="Q35" i="27"/>
  <c r="V18" i="27"/>
  <c r="Q8" i="27"/>
  <c r="Q38" i="27"/>
  <c r="Q29" i="27"/>
  <c r="Q40" i="27"/>
  <c r="Q11" i="27"/>
  <c r="E11" i="27" s="1"/>
  <c r="R8" i="27"/>
  <c r="R18" i="27"/>
  <c r="Q25" i="27"/>
  <c r="Q37" i="27"/>
  <c r="Q22" i="27"/>
  <c r="Q10" i="27"/>
  <c r="E10" i="27" s="1"/>
  <c r="Q33" i="27"/>
  <c r="Q41" i="27"/>
  <c r="Q45" i="27"/>
  <c r="Q18" i="27"/>
  <c r="Q12" i="27"/>
  <c r="Q13" i="27"/>
  <c r="R13" i="27"/>
  <c r="E9" i="26"/>
  <c r="AB9" i="26"/>
  <c r="A34" i="26"/>
  <c r="AB34" i="26"/>
  <c r="F10" i="26"/>
  <c r="A30" i="26"/>
  <c r="AB30" i="26"/>
  <c r="F9" i="26"/>
  <c r="AC9" i="26"/>
  <c r="AB24" i="26"/>
  <c r="A24" i="26"/>
  <c r="A39" i="26"/>
  <c r="AB39" i="26"/>
  <c r="AD18" i="26"/>
  <c r="G18" i="26"/>
  <c r="A27" i="26"/>
  <c r="AB27" i="26"/>
  <c r="A28" i="26"/>
  <c r="AB28" i="26"/>
  <c r="I18" i="26"/>
  <c r="AF18" i="26"/>
  <c r="G9" i="26"/>
  <c r="AD9" i="26"/>
  <c r="G10" i="26"/>
  <c r="AB36" i="26"/>
  <c r="A36" i="26"/>
  <c r="A23" i="26"/>
  <c r="AB23" i="26"/>
  <c r="K18" i="26"/>
  <c r="AH18" i="26"/>
  <c r="G13" i="26"/>
  <c r="AD13" i="26"/>
  <c r="AD12" i="26"/>
  <c r="G12" i="26"/>
  <c r="AB26" i="26"/>
  <c r="A26" i="26"/>
  <c r="AC12" i="26"/>
  <c r="F12" i="26"/>
  <c r="F11" i="26"/>
  <c r="H18" i="26"/>
  <c r="AE18" i="26"/>
  <c r="G8" i="26"/>
  <c r="AD8" i="26"/>
  <c r="A31" i="26"/>
  <c r="AB31" i="26"/>
  <c r="G11" i="26"/>
  <c r="A32" i="26"/>
  <c r="AB32" i="26"/>
  <c r="A35" i="26"/>
  <c r="AB35" i="26"/>
  <c r="J18" i="26"/>
  <c r="AG18" i="26"/>
  <c r="E8" i="26"/>
  <c r="AB8" i="26"/>
  <c r="AB38" i="26"/>
  <c r="A38" i="26"/>
  <c r="A29" i="26"/>
  <c r="AB29" i="26"/>
  <c r="AB40" i="26"/>
  <c r="A40" i="26"/>
  <c r="E11" i="26"/>
  <c r="AC8" i="26"/>
  <c r="F8" i="26"/>
  <c r="F18" i="26"/>
  <c r="AC18" i="26"/>
  <c r="AB25" i="26"/>
  <c r="A25" i="26"/>
  <c r="A37" i="26"/>
  <c r="AB37" i="26"/>
  <c r="A22" i="26"/>
  <c r="AB22" i="26"/>
  <c r="E10" i="26"/>
  <c r="A33" i="26"/>
  <c r="AB33" i="26"/>
  <c r="AB48" i="25"/>
  <c r="AB47" i="25"/>
  <c r="AB41" i="26"/>
  <c r="A41" i="26"/>
  <c r="AB45" i="26"/>
  <c r="Q48" i="26"/>
  <c r="A44" i="26"/>
  <c r="Q47" i="26"/>
  <c r="Q46" i="26"/>
  <c r="AB46" i="26" s="1"/>
  <c r="AB18" i="26"/>
  <c r="E18" i="26"/>
  <c r="E12" i="26"/>
  <c r="AB12" i="26"/>
  <c r="AB13" i="26"/>
  <c r="E13" i="26"/>
  <c r="F13" i="26"/>
  <c r="AC13" i="26"/>
  <c r="A33" i="27" l="1"/>
  <c r="AB33" i="27"/>
  <c r="A40" i="27"/>
  <c r="AB40" i="27"/>
  <c r="AB31" i="27"/>
  <c r="A31" i="27"/>
  <c r="K18" i="27"/>
  <c r="AH18" i="27"/>
  <c r="G18" i="27"/>
  <c r="AD18" i="27"/>
  <c r="A29" i="27"/>
  <c r="AB29" i="27"/>
  <c r="AD8" i="27"/>
  <c r="G8" i="27"/>
  <c r="A23" i="27"/>
  <c r="AB23" i="27"/>
  <c r="A39" i="27"/>
  <c r="AB39" i="27"/>
  <c r="F13" i="27"/>
  <c r="AC13" i="27"/>
  <c r="AB22" i="27"/>
  <c r="A22" i="27"/>
  <c r="A38" i="27"/>
  <c r="AB38" i="27"/>
  <c r="AE18" i="27"/>
  <c r="H18" i="27"/>
  <c r="AB36" i="27"/>
  <c r="A36" i="27"/>
  <c r="A24" i="27"/>
  <c r="AB24" i="27"/>
  <c r="AB47" i="26"/>
  <c r="AB48" i="26"/>
  <c r="E13" i="27"/>
  <c r="AB13" i="27"/>
  <c r="A37" i="27"/>
  <c r="AB37" i="27"/>
  <c r="E8" i="27"/>
  <c r="AB8" i="27"/>
  <c r="F9" i="27"/>
  <c r="AC9" i="27"/>
  <c r="E12" i="27"/>
  <c r="AB12" i="27"/>
  <c r="A25" i="27"/>
  <c r="AB25" i="27"/>
  <c r="AG18" i="27"/>
  <c r="J18" i="27"/>
  <c r="F12" i="27"/>
  <c r="AC12" i="27"/>
  <c r="AD9" i="27"/>
  <c r="G9" i="27"/>
  <c r="AB30" i="27"/>
  <c r="A30" i="27"/>
  <c r="E18" i="27"/>
  <c r="AB18" i="27"/>
  <c r="F18" i="27"/>
  <c r="AC18" i="27"/>
  <c r="A26" i="27"/>
  <c r="AB26" i="27"/>
  <c r="I18" i="27"/>
  <c r="AF18" i="27"/>
  <c r="A35" i="27"/>
  <c r="AB35" i="27"/>
  <c r="Q47" i="27"/>
  <c r="A44" i="27"/>
  <c r="Q48" i="27"/>
  <c r="AB45" i="27"/>
  <c r="Q46" i="27"/>
  <c r="AB46" i="27" s="1"/>
  <c r="F8" i="27"/>
  <c r="AC8" i="27"/>
  <c r="A32" i="27"/>
  <c r="AB32" i="27"/>
  <c r="AD12" i="27"/>
  <c r="G12" i="27"/>
  <c r="A28" i="27"/>
  <c r="AB28" i="27"/>
  <c r="AB34" i="27"/>
  <c r="A34" i="27"/>
  <c r="AB41" i="27"/>
  <c r="A41" i="27"/>
  <c r="AD13" i="27"/>
  <c r="G13" i="27"/>
  <c r="A27" i="27"/>
  <c r="AB27" i="27"/>
  <c r="E9" i="27"/>
  <c r="AB9" i="27"/>
  <c r="AB47" i="27" l="1"/>
  <c r="AB48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Nelms, Pam : Effective: 10 1 2014</t>
        </r>
        <r>
          <rPr>
            <sz val="9"/>
            <color indexed="81"/>
            <rFont val="Tahoma"/>
            <family val="2"/>
          </rPr>
          <t xml:space="preserve">
These are the 10 1 2004 rates, which are the base rates for the 2015 - 2016 Contract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Nelms, Pam:
</t>
        </r>
        <r>
          <rPr>
            <b/>
            <sz val="9"/>
            <color indexed="81"/>
            <rFont val="Tahoma"/>
            <family val="2"/>
          </rPr>
          <t xml:space="preserve">Effective at the beginning of the pay period that includes  July 1, 2018: June 24 2018
Increase base wages ATB (Including Longevtiy and Shift Differential) 1.50%.
</t>
        </r>
        <r>
          <rPr>
            <sz val="9"/>
            <color indexed="81"/>
            <rFont val="Tahoma"/>
            <family val="2"/>
          </rPr>
          <t xml:space="preserve">
Effective at the beginning of the pay period that includes October 1 2018: September 30 2018
Increase longevity wages only 1.00%. 
</t>
        </r>
        <r>
          <rPr>
            <b/>
            <sz val="9"/>
            <color indexed="81"/>
            <rFont val="Tahoma"/>
            <family val="2"/>
          </rPr>
          <t xml:space="preserve"> 
Step movement is allowed.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Nelms, Pam:
</t>
        </r>
        <r>
          <rPr>
            <b/>
            <sz val="9"/>
            <color indexed="81"/>
            <rFont val="Tahoma"/>
            <family val="2"/>
          </rPr>
          <t>Effective at the beginning of the pay period that includes October 1 2018: September 30 2018
Iincrease longevity wages only 1.00%. (i.e. no ATB)
Step movement is allowed.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B00-000001000000}">
      <text>
        <r>
          <rPr>
            <sz val="9"/>
            <color indexed="81"/>
            <rFont val="Tahoma"/>
            <family val="2"/>
          </rPr>
          <t xml:space="preserve">Nelms, Pam:
</t>
        </r>
        <r>
          <rPr>
            <b/>
            <sz val="9"/>
            <color indexed="81"/>
            <rFont val="Tahoma"/>
            <family val="2"/>
          </rPr>
          <t xml:space="preserve">Effective at the start of the first full pay period on or following January 1, 2019: January 6, 2019
A) Increase base wages ATB (Including Longevity and Shift Differential) 2.50%. 
B) Performance Premium ceases to be a separate component of pay for Sergeants, and is rolled into the base wage. Increase all steps of the Sergeant wage schedule 2%. Item "B" does not apply to the Police Officer or Lieutenant wage schedules.
</t>
        </r>
        <r>
          <rPr>
            <sz val="9"/>
            <color indexed="81"/>
            <rFont val="Tahoma"/>
            <family val="2"/>
          </rPr>
          <t xml:space="preserve">
Effective at the beginning of the pay period that includes July 1, 2019: June 23 2019
Iincrease steps 4, 5, &amp; 6 of the title Police Officer (exclusively)  0.50%.
Increase longevity wages 1.00%. 
Step movement is allowed.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Nelms, Pam:
</t>
        </r>
        <r>
          <rPr>
            <b/>
            <sz val="9"/>
            <color indexed="81"/>
            <rFont val="Tahoma"/>
            <family val="2"/>
          </rPr>
          <t>Effective at the start of the first full pay period on or following January 1, 2015: January 11, 2015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Increase base wages 2.5% ATB. 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Increase to longevity rates and shift differential 2.5%. 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Step Movement is allowed.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Nelms, Pam :
</t>
        </r>
        <r>
          <rPr>
            <b/>
            <sz val="9"/>
            <color indexed="81"/>
            <rFont val="Tahoma"/>
            <family val="2"/>
          </rPr>
          <t xml:space="preserve">
Effective at the start of the first full pay period on or following January 1, 2016: January 10, 2016
Increase base wages ATB 1.5%. </t>
        </r>
        <r>
          <rPr>
            <sz val="9"/>
            <color indexed="81"/>
            <rFont val="Tahoma"/>
            <family val="2"/>
          </rPr>
          <t xml:space="preserve">
Effective at the beginning of the pay period that includes  July 1, 2016: June 26, 2016
Increase base wages ATB 1.00%. 
Effective at the beginning of the pay period that includes  November 1 2016: October 30, 2016
Increase base wages ATB 0.50%.  
</t>
        </r>
        <r>
          <rPr>
            <b/>
            <sz val="9"/>
            <color indexed="81"/>
            <rFont val="Tahoma"/>
            <family val="2"/>
          </rPr>
          <t xml:space="preserve">Increase Longevity and shift differential in accordance with ATB's above.
Step movement is allowed.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Nelms, Pam:
</t>
        </r>
        <r>
          <rPr>
            <b/>
            <sz val="9"/>
            <color indexed="81"/>
            <rFont val="Tahoma"/>
            <family val="2"/>
          </rPr>
          <t xml:space="preserve">Effective at the beginning of the pay period that includes  July 1, 2016: June 26, 2016
Increase base wages ATB 1.00%. </t>
        </r>
        <r>
          <rPr>
            <sz val="9"/>
            <color indexed="81"/>
            <rFont val="Tahoma"/>
            <family val="2"/>
          </rPr>
          <t xml:space="preserve">
Effective at the beginning of the pay period that includes  November 1 2016: Ocotber 30, 2016
Increase base wages ATB 0.50%.  
</t>
        </r>
        <r>
          <rPr>
            <b/>
            <sz val="9"/>
            <color indexed="81"/>
            <rFont val="Tahoma"/>
            <family val="2"/>
          </rPr>
          <t>Increase Longevity and shift differential in accordance with ATB's above.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Step movement is allowed. 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Nelms, Pam: 
</t>
        </r>
        <r>
          <rPr>
            <b/>
            <sz val="9"/>
            <color indexed="81"/>
            <rFont val="Tahoma"/>
            <family val="2"/>
          </rPr>
          <t xml:space="preserve">Effective at the beginning of the pay period that includes  November 1 2016: October 30, 2016
Increase base wages ATB 0.50%. 
Increase Longevity and shift differential in accordance with ATB's above.
Step movement is allowed.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Nelms, Pam : 
</t>
        </r>
        <r>
          <rPr>
            <b/>
            <sz val="9"/>
            <color indexed="81"/>
            <rFont val="Tahoma"/>
            <family val="2"/>
          </rPr>
          <t xml:space="preserve">Effective at the start of the first full pay period on or following January 1, 2017: January 8, 2017
A) Increase base wages ATB 1.50%. 
B) Performance Premium ceases to be a separate component of pay for </t>
        </r>
        <r>
          <rPr>
            <b/>
            <u/>
            <sz val="9"/>
            <color indexed="81"/>
            <rFont val="Tahoma"/>
            <family val="2"/>
          </rPr>
          <t>Police Officers</t>
        </r>
        <r>
          <rPr>
            <b/>
            <sz val="9"/>
            <color indexed="81"/>
            <rFont val="Tahoma"/>
            <family val="2"/>
          </rPr>
          <t>, and is rolled into the base wage. Increase steps 1-5 of the</t>
        </r>
        <r>
          <rPr>
            <b/>
            <u/>
            <sz val="9"/>
            <color indexed="81"/>
            <rFont val="Tahoma"/>
            <family val="2"/>
          </rPr>
          <t xml:space="preserve"> Police Officer</t>
        </r>
        <r>
          <rPr>
            <b/>
            <sz val="9"/>
            <color indexed="81"/>
            <rFont val="Tahoma"/>
            <family val="2"/>
          </rPr>
          <t xml:space="preserve"> wage schedule 1%, and step 6 by 2%. Item "B" does not apply to the Seargeants or Lieutenant wage schedules.</t>
        </r>
        <r>
          <rPr>
            <sz val="9"/>
            <color indexed="81"/>
            <rFont val="Tahoma"/>
            <family val="2"/>
          </rPr>
          <t xml:space="preserve">
Effective at the beginning of the pay period that includes July 1, 2017: June 25 2017 
Increase base wages ATB 1.50%.
Effective at the beginning of the pay period that includes October 1 2017: October 1 2017 increase base wages ATB 0.50%.  
</t>
        </r>
        <r>
          <rPr>
            <b/>
            <sz val="9"/>
            <color indexed="81"/>
            <rFont val="Tahoma"/>
            <family val="2"/>
          </rPr>
          <t xml:space="preserve">Increase Longevity or shift differential in accordance with ATBs above.
Step Movement is allowed.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Nelms, Pam : 
</t>
        </r>
        <r>
          <rPr>
            <b/>
            <sz val="9"/>
            <color indexed="81"/>
            <rFont val="Tahoma"/>
            <family val="2"/>
          </rPr>
          <t xml:space="preserve">Effective at the beginning of the pay period that includes July 1, 2017: June 25 2017
Increase base wages ATB 1.50%.
</t>
        </r>
        <r>
          <rPr>
            <sz val="9"/>
            <color indexed="81"/>
            <rFont val="Tahoma"/>
            <family val="2"/>
          </rPr>
          <t xml:space="preserve">
Effective at the beginning of the pay period that includes October 1 2017: October 1 2017
Increase base wages ATB 0.50%.  
</t>
        </r>
        <r>
          <rPr>
            <b/>
            <sz val="9"/>
            <color indexed="81"/>
            <rFont val="Tahoma"/>
            <family val="2"/>
          </rPr>
          <t xml:space="preserve">Increase Longevity or shift differential in accordance with ATBs above.
Step Movement is allowed. 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Nelms, Pam : 
</t>
        </r>
        <r>
          <rPr>
            <b/>
            <sz val="9"/>
            <color indexed="81"/>
            <rFont val="Tahoma"/>
            <family val="2"/>
          </rPr>
          <t xml:space="preserve">Effective at the beginning of the pay period that includes October 1 2017: October 1 2017
Increase base wages ATB 0.50%.  
Increase Longevity or shift differential in accordance with ATBs above.
Step Movement is allowed.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Nelms, Pam:
</t>
        </r>
        <r>
          <rPr>
            <b/>
            <sz val="9"/>
            <color indexed="81"/>
            <rFont val="Tahoma"/>
            <family val="2"/>
          </rPr>
          <t xml:space="preserve">Effective at the start of the first full pay period on or following January 1, 2018: January 7, 2018 
increase base wages ATB (Including Longevtiy and Shift Differential) 1.50%. </t>
        </r>
        <r>
          <rPr>
            <sz val="9"/>
            <color indexed="81"/>
            <rFont val="Tahoma"/>
            <family val="2"/>
          </rPr>
          <t xml:space="preserve">
Effective at the beginning of the pay period that includes  July 1, 2018: June 24 2018
Increase base wages ATB (Including Longevtiy and Shift Differential) 1.50%.
Effective at the beginning of the pay period that includes October 1 2018: September 30 2018
Iincrease longevity wages only 1.00%. 
</t>
        </r>
        <r>
          <rPr>
            <b/>
            <sz val="9"/>
            <color indexed="81"/>
            <rFont val="Tahoma"/>
            <family val="2"/>
          </rPr>
          <t>Step movement is allowed.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<sst xmlns="http://schemas.openxmlformats.org/spreadsheetml/2006/main" count="2964" uniqueCount="193">
  <si>
    <t>Minneapolis Police Officers' Federation (CPO)</t>
  </si>
  <si>
    <t>Step movement is allowed</t>
  </si>
  <si>
    <t>Job Code</t>
  </si>
  <si>
    <t>FLSA</t>
  </si>
  <si>
    <t>Sal Grade</t>
  </si>
  <si>
    <t>Job Title</t>
  </si>
  <si>
    <t>Step 11 Recruit Academy Rate</t>
  </si>
  <si>
    <t>Step 1</t>
  </si>
  <si>
    <t>Step 2</t>
  </si>
  <si>
    <t>Step 3</t>
  </si>
  <si>
    <t>Step 4</t>
  </si>
  <si>
    <t>Step 5</t>
  </si>
  <si>
    <t>Step 6</t>
  </si>
  <si>
    <t>08170C</t>
  </si>
  <si>
    <t>N-2</t>
  </si>
  <si>
    <t>01</t>
  </si>
  <si>
    <t>Police Officer Hired Before August 1, 2016</t>
  </si>
  <si>
    <t>N/A</t>
  </si>
  <si>
    <t>Police Officer Hired on or after August 1, 2016</t>
  </si>
  <si>
    <t>08210C</t>
  </si>
  <si>
    <t>02</t>
  </si>
  <si>
    <t>Police Sergeant</t>
  </si>
  <si>
    <t>08142C</t>
  </si>
  <si>
    <t>N-3</t>
  </si>
  <si>
    <t>Police Investigatve Team Ldr</t>
  </si>
  <si>
    <t>08225C</t>
  </si>
  <si>
    <t>03</t>
  </si>
  <si>
    <t>Police Supv Internal Affairs</t>
  </si>
  <si>
    <t>08235C</t>
  </si>
  <si>
    <t>Police Supv Morals &amp; Narctcs</t>
  </si>
  <si>
    <t>08150C</t>
  </si>
  <si>
    <t>Police Lieutenant</t>
  </si>
  <si>
    <t>08230C</t>
  </si>
  <si>
    <t>04</t>
  </si>
  <si>
    <t>Police Supv Licenses</t>
  </si>
  <si>
    <t>08100C</t>
  </si>
  <si>
    <t>Police Captain-C</t>
  </si>
  <si>
    <t>Notes for Step Progression of Police Officers Hired On or After August 1, 2016</t>
  </si>
  <si>
    <t>Step "11" Recruit Academy Rate</t>
  </si>
  <si>
    <t>Upon Graduation from Recruit Academy</t>
  </si>
  <si>
    <t>After 8 months on Step 1</t>
  </si>
  <si>
    <t>Recruit Step 11</t>
  </si>
  <si>
    <t>Longevity</t>
  </si>
  <si>
    <t>per hour additional at the beginning of the 7th year of service</t>
  </si>
  <si>
    <t>per hour additional at the beginning of the 8th year of service</t>
  </si>
  <si>
    <t>per hour additional at the beginning of the 9th year of service</t>
  </si>
  <si>
    <t>per hour additional at the beginning of the 10th year of service</t>
  </si>
  <si>
    <t>per hour additional at the beginning of the 11th year of service</t>
  </si>
  <si>
    <t>per hour additional at the beginning of the 12th year of service</t>
  </si>
  <si>
    <t>per hour additional at the beginning of the 13th year of service</t>
  </si>
  <si>
    <t>per hour additional at the beginning of the 14th year of service</t>
  </si>
  <si>
    <t>per hour additional at the beginning of the 15th year of service</t>
  </si>
  <si>
    <t>per hour additional at the beginning of the 16th year of service</t>
  </si>
  <si>
    <t>per hour additional at the beginning of the 17th year of service</t>
  </si>
  <si>
    <t>per hour additional at the beginning of the 18th year of service</t>
  </si>
  <si>
    <t>per hour additional at the beginning of the 19th year of service</t>
  </si>
  <si>
    <t>per hour additional at the beginning of the 20th year of service</t>
  </si>
  <si>
    <t>per hour additional at the beginning of the 21st year of service</t>
  </si>
  <si>
    <t>per hour additional at the beginning of the 22nd year of service</t>
  </si>
  <si>
    <t>per hour additional at the beginning of the 23rd year of service</t>
  </si>
  <si>
    <t>per hour additional at the beginning of the 24th year of service</t>
  </si>
  <si>
    <t>per hour additional at the beginning of the 25th year of service</t>
  </si>
  <si>
    <t>per hour additional at the beginning of the 26th year of service</t>
  </si>
  <si>
    <t>Shift Differential</t>
  </si>
  <si>
    <t xml:space="preserve">Employees in the Department  who work a scheduled shift in which a majority of the work hours fall between </t>
  </si>
  <si>
    <t xml:space="preserve">the hours of 6:00 p.m. and 6:00 a.m., shall be paid a shift differential of one dollar and thirty-two point seven cents ($1.327) per hour </t>
  </si>
  <si>
    <t>for all hours worked on such shifts.</t>
  </si>
  <si>
    <t>Effective October 1 2014</t>
  </si>
  <si>
    <t>per hour for all hours worked on such shifts.</t>
  </si>
  <si>
    <t>the hours of 6:00 p.m. and 6:00 a.m., shall be paid a shift differential of one dollar and thirty-six point zero cents</t>
  </si>
  <si>
    <t>the hours of 6:00 p.m. and 6:00 a.m., shall be paid a shift differential of one dollar and thirty-eight point one cents</t>
  </si>
  <si>
    <t>the hours of 6:00 p.m. and 6:00 a.m., shall be paid a shift differential of one dollar and thirty-nine point four cents</t>
  </si>
  <si>
    <t>the hours of 6:00 p.m. and 6:00 a.m., shall be paid a shift differential of one dollar and forty-point one cents</t>
  </si>
  <si>
    <t>the hours of 6:00 p.m. and 6:00 a.m., shall be paid a shift differential of one dollar and forty two-point two cents</t>
  </si>
  <si>
    <t>the hours of 6:00 p.m. and 6:00 a.m., shall be paid a shift differential of one dollar and forty four-point four cents</t>
  </si>
  <si>
    <t>the hours of 6:00 p.m. and 6:00 a.m., shall be paid a shift differential of one dollar and forty five-point one cents</t>
  </si>
  <si>
    <t>the hours of 6:00 p.m. and 6:00 a.m., shall be paid a shift differential of one dollar and forty seven-point three cents</t>
  </si>
  <si>
    <t>the hours of 6:00 p.m. and 6:00 a.m., shall be paid a shift differential of one dollar and forty nine-point five cents</t>
  </si>
  <si>
    <t>the hours of 6:00 p.m. and 6:00 a.m., shall be paid a shift differential of one dollar and fifty three-point two cents</t>
  </si>
  <si>
    <t xml:space="preserve">Effective at the start of the first full pay period on or following January 1 2017 </t>
  </si>
  <si>
    <t>Effective at the beginning of the pay period that includes July 1 2016: June 26, 2016</t>
  </si>
  <si>
    <t>Effective at the beginning of the pay period that includes July 1 2017: June 25 2017</t>
  </si>
  <si>
    <t>Effective at the beginning of the pay period that includes October 1 2017: October 1 2017</t>
  </si>
  <si>
    <t>Effective at the beginning of the pay period that includes  July 1 2018: June 24 2018</t>
  </si>
  <si>
    <t>Effective at the beginning of the pay period that includes October 1 2018: September 30 2018</t>
  </si>
  <si>
    <t>Effective at the beginning of the pay period that includes  July 1 2019: June 23 2019</t>
  </si>
  <si>
    <t xml:space="preserve">Effective at the beginning of the pay period that includes  November 1 2016: October 30, 2016
</t>
  </si>
  <si>
    <t>Effective at the start of the first full pay period on or following January 1, 2015: January 11 2015</t>
  </si>
  <si>
    <t>Effective at the start of the first full pay period on or following January 1 2016: January 10 2016</t>
  </si>
  <si>
    <t>Effective at the start of the first full pay period on or following January 1 2018: January 7 2018</t>
  </si>
  <si>
    <t>Effective at the start of the first full pay period on or following January 1 2019: January 6 2019</t>
  </si>
  <si>
    <t>08173C</t>
  </si>
  <si>
    <t>06</t>
  </si>
  <si>
    <t>Police Officer b-C Hired on or after August 1, 2016</t>
  </si>
  <si>
    <t>Police Officer -C Hired Before August 1, 2016</t>
  </si>
  <si>
    <t>Police Officer</t>
  </si>
  <si>
    <t>Brenda</t>
  </si>
  <si>
    <t>removed Police Supv Internal Affairs - inactive JC</t>
  </si>
  <si>
    <t>removed Police Supv Morals &amp; Narctcs - inactive JC</t>
  </si>
  <si>
    <t>Completed audit again PS rates</t>
  </si>
  <si>
    <t xml:space="preserve"> 08173C</t>
  </si>
  <si>
    <t>Step 16 Recruit Academy Rate</t>
  </si>
  <si>
    <t>*See Schedule Below</t>
  </si>
  <si>
    <t>Step 16</t>
  </si>
  <si>
    <t>Removed Police officer b-c</t>
  </si>
  <si>
    <t>Removed Police Captain because per Omar, the position isn't in use</t>
  </si>
  <si>
    <t>Effective at the beginning of the pay period that includesJuly 1, 2019: June 23 2019</t>
  </si>
  <si>
    <t>Iincrease steps 4, 5, &amp; 6 of the title Police Officer (exclusively)  0.50%.</t>
  </si>
  <si>
    <t>Increase longevity wages 1.00%. (in addition to above)</t>
  </si>
  <si>
    <t>Step movement is allowed.</t>
  </si>
  <si>
    <t>?</t>
  </si>
  <si>
    <t>Pam Nelms</t>
  </si>
  <si>
    <t>After 12 months on Step 1</t>
  </si>
  <si>
    <t>After 8 months on Step 2</t>
  </si>
  <si>
    <t>7th Year</t>
  </si>
  <si>
    <t>8th Year</t>
  </si>
  <si>
    <t>9th Year</t>
  </si>
  <si>
    <t>10th Year</t>
  </si>
  <si>
    <t>11th Year</t>
  </si>
  <si>
    <t>12th Year</t>
  </si>
  <si>
    <t>13th Year</t>
  </si>
  <si>
    <t>14th Year</t>
  </si>
  <si>
    <t>15th Year</t>
  </si>
  <si>
    <t>16th Year</t>
  </si>
  <si>
    <t>17th Year</t>
  </si>
  <si>
    <t>18th Year</t>
  </si>
  <si>
    <t>19th Year</t>
  </si>
  <si>
    <t>20th Year</t>
  </si>
  <si>
    <t>21st Year</t>
  </si>
  <si>
    <t>22nd Year</t>
  </si>
  <si>
    <t>23rd Year</t>
  </si>
  <si>
    <t>24th Year</t>
  </si>
  <si>
    <t>25th Year</t>
  </si>
  <si>
    <t>26th Year</t>
  </si>
  <si>
    <t>Update?</t>
  </si>
  <si>
    <t>Y</t>
  </si>
  <si>
    <r>
      <t xml:space="preserve">Effective Janary 1, 2020 </t>
    </r>
    <r>
      <rPr>
        <i/>
        <sz val="12"/>
        <rFont val="Calibri"/>
        <family val="2"/>
        <scheme val="minor"/>
      </rPr>
      <t>(1% Increase)</t>
    </r>
  </si>
  <si>
    <t>PercIncrJan2020</t>
  </si>
  <si>
    <t>Looks for data from</t>
  </si>
  <si>
    <t>DataJuly2019</t>
  </si>
  <si>
    <t>DataJan2021</t>
  </si>
  <si>
    <t>DataJan2020</t>
  </si>
  <si>
    <t>PercIncrJan2021</t>
  </si>
  <si>
    <t>PercIncrJan2022</t>
  </si>
  <si>
    <t>MktAdjJan2022</t>
  </si>
  <si>
    <r>
      <t xml:space="preserve">Effective December 31, 2022 </t>
    </r>
    <r>
      <rPr>
        <i/>
        <sz val="12"/>
        <rFont val="Calibri"/>
        <family val="2"/>
        <scheme val="minor"/>
      </rPr>
      <t>(1% market adjustment)</t>
    </r>
  </si>
  <si>
    <t>DataJan2022</t>
  </si>
  <si>
    <t>MktAdjDec2022</t>
  </si>
  <si>
    <t>PercIncrDec2022</t>
  </si>
  <si>
    <t>LNF</t>
  </si>
  <si>
    <t>LNH</t>
  </si>
  <si>
    <r>
      <t xml:space="preserve">Effective Janary 1, 2021 </t>
    </r>
    <r>
      <rPr>
        <i/>
        <sz val="12"/>
        <rFont val="Calibri"/>
        <family val="2"/>
        <scheme val="minor"/>
      </rPr>
      <t>(1.5% Increase)</t>
    </r>
  </si>
  <si>
    <r>
      <t xml:space="preserve">Effective Janary 1, 2022 </t>
    </r>
    <r>
      <rPr>
        <i/>
        <sz val="12"/>
        <rFont val="Calibri"/>
        <family val="2"/>
        <scheme val="minor"/>
      </rPr>
      <t>(2.5% Increase; 2.5% Market Adjustment)</t>
    </r>
  </si>
  <si>
    <t>Earnings Codes</t>
  </si>
  <si>
    <t>Earnings Code</t>
  </si>
  <si>
    <t>Rate</t>
  </si>
  <si>
    <t>Recruit Academy Rate</t>
  </si>
  <si>
    <t>Police Investigative Team Leader</t>
  </si>
  <si>
    <t>Pollice Supv Internal Affairs</t>
  </si>
  <si>
    <t>Police Supv Morals &amp; Narcotics</t>
  </si>
  <si>
    <t>Step 11</t>
  </si>
  <si>
    <t>LNG</t>
  </si>
  <si>
    <r>
      <t xml:space="preserve">Effective January 1, 2023 </t>
    </r>
    <r>
      <rPr>
        <i/>
        <sz val="12"/>
        <rFont val="Calibri"/>
        <family val="2"/>
        <scheme val="minor"/>
      </rPr>
      <t>(2.5% increase)</t>
    </r>
  </si>
  <si>
    <t>DataDec2022</t>
  </si>
  <si>
    <t>DataJan2023</t>
  </si>
  <si>
    <t>PercIncrJan2023</t>
  </si>
  <si>
    <r>
      <t xml:space="preserve">Effective July 1, 2023 </t>
    </r>
    <r>
      <rPr>
        <i/>
        <sz val="12"/>
        <rFont val="Calibri"/>
        <family val="2"/>
        <scheme val="minor"/>
      </rPr>
      <t>(1.5% increase)</t>
    </r>
  </si>
  <si>
    <r>
      <t xml:space="preserve">Effective January 1, 2024 </t>
    </r>
    <r>
      <rPr>
        <i/>
        <sz val="12"/>
        <rFont val="Calibri"/>
        <family val="2"/>
        <scheme val="minor"/>
      </rPr>
      <t>(4.5% increase)</t>
    </r>
  </si>
  <si>
    <t>DataJul2023</t>
  </si>
  <si>
    <t>PercIncrJan2024</t>
  </si>
  <si>
    <t>PercIncrJul2023</t>
  </si>
  <si>
    <t>PercIncrJul2024</t>
  </si>
  <si>
    <t>DataJan2024</t>
  </si>
  <si>
    <t>DataJul2024</t>
  </si>
  <si>
    <t>PercIncrJul2025</t>
  </si>
  <si>
    <t>PercIncrJan2025</t>
  </si>
  <si>
    <r>
      <t xml:space="preserve">Effective July 1, 2024 </t>
    </r>
    <r>
      <rPr>
        <i/>
        <sz val="12"/>
        <rFont val="Calibri"/>
        <family val="2"/>
        <scheme val="minor"/>
      </rPr>
      <t>(5.5% increase)</t>
    </r>
  </si>
  <si>
    <r>
      <t xml:space="preserve">Effective January 1, 2025 </t>
    </r>
    <r>
      <rPr>
        <i/>
        <sz val="12"/>
        <rFont val="Calibri"/>
        <family val="2"/>
        <scheme val="minor"/>
      </rPr>
      <t>(2.5% increase)</t>
    </r>
  </si>
  <si>
    <r>
      <t xml:space="preserve">Effective July 1, 2025 </t>
    </r>
    <r>
      <rPr>
        <i/>
        <sz val="12"/>
        <rFont val="Calibri"/>
        <family val="2"/>
        <scheme val="minor"/>
      </rPr>
      <t>(3.5% increase)</t>
    </r>
  </si>
  <si>
    <t>DataJan2025</t>
  </si>
  <si>
    <t>Night Differential</t>
  </si>
  <si>
    <t>The Night Differential shall not be payable for “Buy Back” hours worked pursuant to Section 20.03, Subd. 7 of the Labor Agreement.</t>
  </si>
  <si>
    <t>Last Updated June 4, 2024</t>
  </si>
  <si>
    <t>HRIS/Payroll</t>
  </si>
  <si>
    <t>LN1</t>
  </si>
  <si>
    <t>LN3</t>
  </si>
  <si>
    <t>CITY OF MINNEAPOLIS</t>
  </si>
  <si>
    <t>Erick</t>
  </si>
  <si>
    <t>Added Police Lieutenant Car 9 (Watch Commander)</t>
  </si>
  <si>
    <t>59511C</t>
  </si>
  <si>
    <t>Police Lieutenant Car 9</t>
  </si>
  <si>
    <t>07</t>
  </si>
  <si>
    <t>Last Updated July 29,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</si>
</sst>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164" formatCode="0;[Red]0"/>
    <numFmt numFmtId="165" formatCode="&quot;$&quot;#,##0.000"/>
    <numFmt numFmtId="166" formatCode="0.000"/>
    <numFmt numFmtId="167" formatCode="0.0000"/>
    <numFmt numFmtId="168" formatCode="_(* #,##0.000_);_(* \(#,##0.000\);_(* &quot;-&quot;??_);_(@_)"/>
    <numFmt numFmtId="169" formatCode="_(&quot;$&quot;* #,##0.000_);_(&quot;$&quot;* \(#,##0.000\);_(&quot;$&quot;* &quot;-&quot;??_);_(@_)"/>
    <numFmt numFmtId="170" formatCode="&quot;$&quot;#,##0.00"/>
    <numFmt numFmtId="171" formatCode="&quot;$&quot;#,##0"/>
  </numFmts>
  <fonts count="25" x14ac:knownFonts="1">
    <font>
      <sz val="10"/>
      <name val="Arial"/>
    </font>
    <font>
      <sz val="10"/>
      <name val="Arial"/>
      <family val="2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theme="4" tint="-0.249977111117893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MS Sans Serif"/>
      <family val="2"/>
    </font>
    <font>
      <sz val="10"/>
      <color theme="0"/>
      <name val="Calibri"/>
      <family val="2"/>
      <scheme val="minor"/>
    </font>
    <font>
      <b/>
      <u/>
      <sz val="9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164" fontId="1" fillId="0" borderId="0"/>
    <xf numFmtId="0" fontId="9" fillId="0" borderId="0" applyNumberFormat="0" applyFont="0" applyFill="0" applyBorder="0" applyAlignment="0" applyProtection="0">
      <alignment horizontal="left"/>
    </xf>
    <xf numFmtId="44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4" fontId="9" fillId="0" borderId="0" applyFont="0" applyFill="0" applyBorder="0" applyAlignment="0" applyProtection="0"/>
    <xf numFmtId="4" fontId="15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15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06">
    <xf numFmtId="0" fontId="0" fillId="0" borderId="0" xfId="0"/>
    <xf numFmtId="164" fontId="2" fillId="0" borderId="0" xfId="2" applyFont="1" applyFill="1" applyAlignment="1" applyProtection="1">
      <alignment horizontal="left"/>
      <protection hidden="1"/>
    </xf>
    <xf numFmtId="164" fontId="3" fillId="0" borderId="0" xfId="2" applyFont="1" applyFill="1" applyAlignment="1" applyProtection="1">
      <alignment horizontal="center"/>
      <protection hidden="1"/>
    </xf>
    <xf numFmtId="164" fontId="3" fillId="0" borderId="0" xfId="2" applyFont="1" applyFill="1" applyAlignment="1" applyProtection="1">
      <alignment horizontal="left"/>
      <protection hidden="1"/>
    </xf>
    <xf numFmtId="164" fontId="4" fillId="0" borderId="0" xfId="2" applyFont="1" applyFill="1" applyAlignment="1" applyProtection="1">
      <alignment horizontal="center"/>
      <protection hidden="1"/>
    </xf>
    <xf numFmtId="164" fontId="5" fillId="0" borderId="0" xfId="2" applyFont="1" applyFill="1" applyAlignment="1" applyProtection="1">
      <alignment horizontal="center"/>
      <protection hidden="1"/>
    </xf>
    <xf numFmtId="164" fontId="6" fillId="0" borderId="0" xfId="2" applyFont="1" applyFill="1" applyProtection="1">
      <protection hidden="1"/>
    </xf>
    <xf numFmtId="15" fontId="7" fillId="0" borderId="0" xfId="2" applyNumberFormat="1" applyFont="1" applyFill="1" applyProtection="1">
      <protection hidden="1"/>
    </xf>
    <xf numFmtId="164" fontId="8" fillId="0" borderId="0" xfId="2" applyFont="1" applyFill="1" applyAlignment="1" applyProtection="1">
      <alignment horizontal="center"/>
      <protection hidden="1"/>
    </xf>
    <xf numFmtId="164" fontId="8" fillId="0" borderId="0" xfId="2" applyFont="1" applyFill="1" applyProtection="1">
      <protection hidden="1"/>
    </xf>
    <xf numFmtId="164" fontId="4" fillId="0" borderId="0" xfId="2" applyFont="1" applyFill="1" applyBorder="1" applyAlignment="1" applyProtection="1">
      <alignment horizontal="center"/>
      <protection hidden="1"/>
    </xf>
    <xf numFmtId="15" fontId="3" fillId="0" borderId="0" xfId="2" applyNumberFormat="1" applyFont="1" applyFill="1" applyProtection="1">
      <protection hidden="1"/>
    </xf>
    <xf numFmtId="164" fontId="4" fillId="0" borderId="1" xfId="2" applyFont="1" applyFill="1" applyBorder="1" applyAlignment="1" applyProtection="1">
      <alignment horizontal="center" wrapText="1"/>
      <protection hidden="1"/>
    </xf>
    <xf numFmtId="164" fontId="4" fillId="0" borderId="1" xfId="2" applyFont="1" applyFill="1" applyBorder="1" applyAlignment="1" applyProtection="1">
      <alignment horizontal="center"/>
      <protection hidden="1"/>
    </xf>
    <xf numFmtId="164" fontId="3" fillId="0" borderId="1" xfId="2" applyFont="1" applyFill="1" applyBorder="1" applyAlignment="1" applyProtection="1">
      <alignment horizontal="left"/>
      <protection hidden="1"/>
    </xf>
    <xf numFmtId="164" fontId="3" fillId="0" borderId="1" xfId="2" applyFont="1" applyFill="1" applyBorder="1" applyAlignment="1" applyProtection="1">
      <alignment horizontal="center" wrapText="1"/>
      <protection hidden="1"/>
    </xf>
    <xf numFmtId="164" fontId="3" fillId="0" borderId="1" xfId="2" applyFont="1" applyFill="1" applyBorder="1" applyAlignment="1" applyProtection="1">
      <alignment horizontal="center"/>
      <protection hidden="1"/>
    </xf>
    <xf numFmtId="164" fontId="3" fillId="0" borderId="0" xfId="2" applyFont="1" applyFill="1" applyBorder="1" applyAlignment="1" applyProtection="1">
      <alignment horizontal="center"/>
      <protection hidden="1"/>
    </xf>
    <xf numFmtId="0" fontId="6" fillId="0" borderId="0" xfId="3" applyFont="1" applyFill="1" applyAlignment="1" applyProtection="1">
      <protection hidden="1"/>
    </xf>
    <xf numFmtId="164" fontId="6" fillId="0" borderId="0" xfId="2" applyFont="1" applyFill="1" applyAlignment="1" applyProtection="1">
      <alignment horizontal="center"/>
      <protection hidden="1"/>
    </xf>
    <xf numFmtId="0" fontId="6" fillId="0" borderId="0" xfId="3" applyFont="1" applyFill="1" applyBorder="1" applyAlignment="1" applyProtection="1">
      <protection hidden="1"/>
    </xf>
    <xf numFmtId="165" fontId="6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165" fontId="6" fillId="0" borderId="0" xfId="0" applyNumberFormat="1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1" xfId="0" applyFont="1" applyFill="1" applyBorder="1" applyProtection="1">
      <protection hidden="1"/>
    </xf>
    <xf numFmtId="0" fontId="6" fillId="0" borderId="1" xfId="0" applyFont="1" applyFill="1" applyBorder="1" applyAlignment="1" applyProtection="1">
      <alignment horizontal="center"/>
      <protection hidden="1"/>
    </xf>
    <xf numFmtId="165" fontId="6" fillId="0" borderId="1" xfId="0" applyNumberFormat="1" applyFont="1" applyFill="1" applyBorder="1" applyAlignment="1" applyProtection="1">
      <alignment horizontal="center"/>
      <protection hidden="1"/>
    </xf>
    <xf numFmtId="0" fontId="6" fillId="2" borderId="0" xfId="0" applyFont="1" applyFill="1" applyBorder="1" applyProtection="1"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165" fontId="6" fillId="2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Protection="1">
      <protection hidden="1"/>
    </xf>
    <xf numFmtId="165" fontId="11" fillId="0" borderId="0" xfId="0" applyNumberFormat="1" applyFont="1" applyFill="1" applyBorder="1" applyAlignment="1" applyProtection="1">
      <alignment horizontal="center" wrapText="1"/>
      <protection hidden="1"/>
    </xf>
    <xf numFmtId="0" fontId="4" fillId="0" borderId="0" xfId="0" applyFont="1" applyFill="1" applyBorder="1" applyProtection="1">
      <protection hidden="1"/>
    </xf>
    <xf numFmtId="166" fontId="6" fillId="0" borderId="0" xfId="0" applyNumberFormat="1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167" fontId="6" fillId="0" borderId="0" xfId="0" applyNumberFormat="1" applyFont="1" applyFill="1" applyProtection="1">
      <protection hidden="1"/>
    </xf>
    <xf numFmtId="165" fontId="6" fillId="0" borderId="0" xfId="0" applyNumberFormat="1" applyFont="1" applyFill="1" applyProtection="1">
      <protection hidden="1"/>
    </xf>
    <xf numFmtId="168" fontId="6" fillId="0" borderId="0" xfId="0" applyNumberFormat="1" applyFont="1" applyFill="1" applyAlignment="1" applyProtection="1">
      <alignment horizontal="center"/>
      <protection hidden="1"/>
    </xf>
    <xf numFmtId="1" fontId="6" fillId="0" borderId="0" xfId="0" applyNumberFormat="1" applyFont="1" applyFill="1" applyAlignment="1" applyProtection="1">
      <alignment horizontal="center"/>
      <protection hidden="1"/>
    </xf>
    <xf numFmtId="0" fontId="12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left"/>
      <protection hidden="1"/>
    </xf>
    <xf numFmtId="169" fontId="6" fillId="0" borderId="0" xfId="1" applyNumberFormat="1" applyFont="1" applyFill="1" applyProtection="1"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Protection="1">
      <protection hidden="1"/>
    </xf>
    <xf numFmtId="0" fontId="6" fillId="0" borderId="0" xfId="0" quotePrefix="1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wrapText="1"/>
      <protection hidden="1"/>
    </xf>
    <xf numFmtId="14" fontId="0" fillId="0" borderId="0" xfId="0" applyNumberFormat="1"/>
    <xf numFmtId="0" fontId="1" fillId="0" borderId="0" xfId="0" applyFont="1"/>
    <xf numFmtId="165" fontId="4" fillId="0" borderId="0" xfId="0" applyNumberFormat="1" applyFont="1" applyFill="1" applyBorder="1" applyAlignment="1" applyProtection="1">
      <alignment horizontal="center" wrapText="1"/>
      <protection hidden="1"/>
    </xf>
    <xf numFmtId="15" fontId="20" fillId="0" borderId="0" xfId="2" applyNumberFormat="1" applyFont="1" applyFill="1" applyProtection="1">
      <protection hidden="1"/>
    </xf>
    <xf numFmtId="15" fontId="8" fillId="0" borderId="0" xfId="2" applyNumberFormat="1" applyFont="1" applyFill="1" applyProtection="1">
      <protection hidden="1"/>
    </xf>
    <xf numFmtId="164" fontId="22" fillId="0" borderId="0" xfId="2" applyFont="1" applyFill="1" applyAlignment="1" applyProtection="1">
      <alignment horizontal="left"/>
      <protection hidden="1"/>
    </xf>
    <xf numFmtId="164" fontId="6" fillId="3" borderId="0" xfId="2" applyFont="1" applyFill="1" applyAlignment="1" applyProtection="1">
      <alignment horizontal="center"/>
      <protection hidden="1"/>
    </xf>
    <xf numFmtId="164" fontId="6" fillId="3" borderId="0" xfId="2" applyFont="1" applyFill="1" applyProtection="1">
      <protection hidden="1"/>
    </xf>
    <xf numFmtId="164" fontId="4" fillId="3" borderId="1" xfId="2" applyFont="1" applyFill="1" applyBorder="1" applyAlignment="1" applyProtection="1">
      <alignment horizontal="center" wrapText="1"/>
      <protection hidden="1"/>
    </xf>
    <xf numFmtId="164" fontId="3" fillId="3" borderId="1" xfId="2" applyFont="1" applyFill="1" applyBorder="1" applyAlignment="1" applyProtection="1">
      <alignment horizontal="left"/>
      <protection hidden="1"/>
    </xf>
    <xf numFmtId="164" fontId="3" fillId="3" borderId="1" xfId="2" applyFont="1" applyFill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164" fontId="3" fillId="3" borderId="1" xfId="2" applyFont="1" applyFill="1" applyBorder="1" applyAlignment="1" applyProtection="1">
      <alignment horizontal="center" wrapText="1"/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6" fillId="3" borderId="0" xfId="0" applyFont="1" applyFill="1" applyBorder="1" applyProtection="1">
      <protection hidden="1"/>
    </xf>
    <xf numFmtId="164" fontId="6" fillId="3" borderId="0" xfId="2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/>
      <protection hidden="1"/>
    </xf>
    <xf numFmtId="165" fontId="6" fillId="3" borderId="0" xfId="0" applyNumberFormat="1" applyFont="1" applyFill="1" applyAlignment="1" applyProtection="1">
      <alignment horizontal="center"/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164" fontId="6" fillId="4" borderId="0" xfId="2" applyFont="1" applyFill="1" applyAlignment="1" applyProtection="1">
      <alignment horizontal="right"/>
      <protection hidden="1"/>
    </xf>
    <xf numFmtId="10" fontId="6" fillId="4" borderId="0" xfId="10" applyNumberFormat="1" applyFont="1" applyFill="1" applyProtection="1">
      <protection hidden="1"/>
    </xf>
    <xf numFmtId="164" fontId="6" fillId="4" borderId="0" xfId="2" applyFont="1" applyFill="1" applyProtection="1">
      <protection hidden="1"/>
    </xf>
    <xf numFmtId="164" fontId="6" fillId="4" borderId="0" xfId="2" applyFont="1" applyFill="1" applyAlignment="1" applyProtection="1">
      <alignment horizontal="center"/>
      <protection hidden="1"/>
    </xf>
    <xf numFmtId="164" fontId="4" fillId="4" borderId="1" xfId="2" applyFont="1" applyFill="1" applyBorder="1" applyAlignment="1" applyProtection="1">
      <alignment horizontal="center"/>
      <protection hidden="1"/>
    </xf>
    <xf numFmtId="164" fontId="4" fillId="4" borderId="1" xfId="2" applyFont="1" applyFill="1" applyBorder="1" applyAlignment="1" applyProtection="1">
      <alignment horizontal="center" wrapText="1"/>
      <protection hidden="1"/>
    </xf>
    <xf numFmtId="164" fontId="3" fillId="4" borderId="1" xfId="2" applyFont="1" applyFill="1" applyBorder="1" applyAlignment="1" applyProtection="1">
      <alignment horizontal="left"/>
      <protection hidden="1"/>
    </xf>
    <xf numFmtId="164" fontId="3" fillId="4" borderId="1" xfId="2" applyFont="1" applyFill="1" applyBorder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Protection="1">
      <protection hidden="1"/>
    </xf>
    <xf numFmtId="165" fontId="6" fillId="4" borderId="0" xfId="0" applyNumberFormat="1" applyFont="1" applyFill="1" applyProtection="1">
      <protection hidden="1"/>
    </xf>
    <xf numFmtId="164" fontId="3" fillId="4" borderId="1" xfId="2" applyFont="1" applyFill="1" applyBorder="1" applyAlignment="1" applyProtection="1">
      <alignment horizontal="center" wrapText="1"/>
      <protection hidden="1"/>
    </xf>
    <xf numFmtId="0" fontId="6" fillId="4" borderId="0" xfId="0" applyFont="1" applyFill="1" applyBorder="1" applyAlignment="1" applyProtection="1">
      <alignment horizontal="center"/>
      <protection hidden="1"/>
    </xf>
    <xf numFmtId="166" fontId="6" fillId="4" borderId="0" xfId="0" applyNumberFormat="1" applyFont="1" applyFill="1" applyProtection="1">
      <protection hidden="1"/>
    </xf>
    <xf numFmtId="170" fontId="6" fillId="4" borderId="0" xfId="0" applyNumberFormat="1" applyFont="1" applyFill="1" applyProtection="1">
      <protection hidden="1"/>
    </xf>
    <xf numFmtId="0" fontId="6" fillId="4" borderId="0" xfId="0" applyFont="1" applyFill="1" applyBorder="1" applyProtection="1">
      <protection hidden="1"/>
    </xf>
    <xf numFmtId="169" fontId="6" fillId="4" borderId="0" xfId="1" applyNumberFormat="1" applyFont="1" applyFill="1" applyProtection="1">
      <protection hidden="1"/>
    </xf>
    <xf numFmtId="0" fontId="16" fillId="4" borderId="0" xfId="0" applyFont="1" applyFill="1" applyProtection="1">
      <protection hidden="1"/>
    </xf>
    <xf numFmtId="49" fontId="6" fillId="0" borderId="0" xfId="2" applyNumberFormat="1" applyFont="1" applyFill="1" applyAlignment="1" applyProtection="1">
      <alignment horizontal="center"/>
      <protection hidden="1"/>
    </xf>
    <xf numFmtId="165" fontId="4" fillId="0" borderId="0" xfId="0" applyNumberFormat="1" applyFont="1" applyFill="1" applyBorder="1" applyAlignment="1" applyProtection="1">
      <alignment horizontal="center" wrapText="1"/>
      <protection hidden="1"/>
    </xf>
    <xf numFmtId="165" fontId="6" fillId="5" borderId="0" xfId="0" applyNumberFormat="1" applyFont="1" applyFill="1" applyProtection="1">
      <protection hidden="1"/>
    </xf>
    <xf numFmtId="164" fontId="6" fillId="4" borderId="0" xfId="2" applyFont="1" applyFill="1" applyAlignment="1" applyProtection="1">
      <alignment horizontal="right" indent="1"/>
      <protection hidden="1"/>
    </xf>
    <xf numFmtId="164" fontId="6" fillId="4" borderId="0" xfId="2" applyFont="1" applyFill="1" applyAlignment="1" applyProtection="1">
      <alignment horizontal="left"/>
      <protection hidden="1"/>
    </xf>
    <xf numFmtId="10" fontId="6" fillId="4" borderId="0" xfId="10" applyNumberFormat="1" applyFont="1" applyFill="1" applyAlignment="1" applyProtection="1">
      <alignment horizontal="left"/>
      <protection hidden="1"/>
    </xf>
    <xf numFmtId="0" fontId="6" fillId="0" borderId="0" xfId="3" applyFont="1" applyFill="1" applyAlignment="1" applyProtection="1">
      <alignment horizontal="center"/>
      <protection hidden="1"/>
    </xf>
    <xf numFmtId="15" fontId="3" fillId="0" borderId="0" xfId="2" applyNumberFormat="1" applyFont="1" applyFill="1" applyAlignment="1" applyProtection="1">
      <alignment horizontal="center"/>
      <protection hidden="1"/>
    </xf>
    <xf numFmtId="171" fontId="6" fillId="0" borderId="0" xfId="0" applyNumberFormat="1" applyFont="1" applyFill="1" applyAlignment="1" applyProtection="1">
      <alignment horizontal="center"/>
      <protection hidden="1"/>
    </xf>
    <xf numFmtId="0" fontId="23" fillId="0" borderId="0" xfId="0" applyFont="1" applyAlignment="1">
      <alignment vertical="center"/>
    </xf>
    <xf numFmtId="0" fontId="23" fillId="0" borderId="0" xfId="0" applyFont="1"/>
    <xf numFmtId="15" fontId="24" fillId="0" borderId="0" xfId="2" applyNumberFormat="1" applyFont="1" applyFill="1" applyProtection="1">
      <protection hidden="1"/>
    </xf>
    <xf numFmtId="0" fontId="7" fillId="0" borderId="0" xfId="0" applyFont="1" applyFill="1" applyProtection="1">
      <protection hidden="1"/>
    </xf>
    <xf numFmtId="165" fontId="6" fillId="0" borderId="0" xfId="0" applyNumberFormat="1" applyFont="1" applyFill="1" applyBorder="1" applyProtection="1">
      <protection hidden="1"/>
    </xf>
    <xf numFmtId="0" fontId="6" fillId="0" borderId="0" xfId="0" applyFont="1" applyFill="1" applyAlignment="1" applyProtection="1">
      <protection hidden="1"/>
    </xf>
    <xf numFmtId="168" fontId="6" fillId="0" borderId="0" xfId="0" applyNumberFormat="1" applyFont="1" applyFill="1" applyAlignment="1" applyProtection="1">
      <protection hidden="1"/>
    </xf>
    <xf numFmtId="164" fontId="6" fillId="0" borderId="0" xfId="2" applyFont="1" applyFill="1" applyBorder="1" applyProtection="1">
      <protection hidden="1"/>
    </xf>
    <xf numFmtId="165" fontId="4" fillId="0" borderId="0" xfId="0" applyNumberFormat="1" applyFont="1" applyFill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/>
    </xf>
  </cellXfs>
  <cellStyles count="11">
    <cellStyle name="Currency" xfId="1" builtinId="4"/>
    <cellStyle name="Currency 2" xfId="4" xr:uid="{00000000-0005-0000-0000-000001000000}"/>
    <cellStyle name="Normal" xfId="0" builtinId="0"/>
    <cellStyle name="Normal_Plicesup" xfId="2" xr:uid="{00000000-0005-0000-0000-000003000000}"/>
    <cellStyle name="Percent" xfId="10" builtinId="5"/>
    <cellStyle name="PSChar" xfId="3" xr:uid="{00000000-0005-0000-0000-000004000000}"/>
    <cellStyle name="PSChar 2" xfId="5" xr:uid="{00000000-0005-0000-0000-000005000000}"/>
    <cellStyle name="PSDec" xfId="6" xr:uid="{00000000-0005-0000-0000-000006000000}"/>
    <cellStyle name="PSDec 2" xfId="7" xr:uid="{00000000-0005-0000-0000-000007000000}"/>
    <cellStyle name="PSInt" xfId="8" xr:uid="{00000000-0005-0000-0000-000008000000}"/>
    <cellStyle name="PSInt 2" xfId="9" xr:uid="{00000000-0005-0000-0000-000009000000}"/>
  </cellStyles>
  <dxfs count="0"/>
  <tableStyles count="1" defaultTableStyle="TableStyleMedium2" defaultPivotStyle="PivotStyleLight16">
    <tableStyle name="Invisible" pivot="0" table="0" count="0" xr9:uid="{E328CF73-876E-44DF-AB77-C40EB287215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workbookViewId="0">
      <selection activeCell="E9" sqref="E9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67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v>26.969547916869274</v>
      </c>
      <c r="G5" s="21">
        <v>28.317529275414291</v>
      </c>
      <c r="H5" s="21">
        <v>29.73371576249653</v>
      </c>
      <c r="I5" s="21">
        <v>31.22058756460828</v>
      </c>
      <c r="J5" s="21">
        <v>32.781864961487919</v>
      </c>
      <c r="K5" s="21">
        <v>34.421268232873857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v>37.520261254956637</v>
      </c>
      <c r="G7" s="21">
        <v>38.646265922444094</v>
      </c>
      <c r="H7" s="21">
        <v>39.80575310757709</v>
      </c>
      <c r="I7" s="21"/>
      <c r="J7" s="21"/>
      <c r="K7" s="21"/>
      <c r="L7" s="21"/>
      <c r="M7" s="25"/>
    </row>
    <row r="8" spans="1:13" x14ac:dyDescent="0.3">
      <c r="A8" s="18" t="s">
        <v>22</v>
      </c>
      <c r="B8" s="19" t="s">
        <v>23</v>
      </c>
      <c r="C8" s="19" t="s">
        <v>20</v>
      </c>
      <c r="D8" s="20" t="s">
        <v>24</v>
      </c>
      <c r="E8" s="20"/>
      <c r="F8" s="21">
        <v>37.520261254956637</v>
      </c>
      <c r="G8" s="21">
        <v>38.646265922444094</v>
      </c>
      <c r="H8" s="21">
        <v>39.80575310757709</v>
      </c>
      <c r="I8" s="21"/>
      <c r="J8" s="21"/>
      <c r="K8" s="21"/>
      <c r="L8" s="21"/>
      <c r="M8" s="25"/>
    </row>
    <row r="9" spans="1:13" x14ac:dyDescent="0.3">
      <c r="A9" s="18" t="s">
        <v>25</v>
      </c>
      <c r="B9" s="19" t="s">
        <v>23</v>
      </c>
      <c r="C9" s="19" t="s">
        <v>26</v>
      </c>
      <c r="D9" s="20" t="s">
        <v>27</v>
      </c>
      <c r="E9" s="20"/>
      <c r="F9" s="21">
        <v>44.153520028514365</v>
      </c>
      <c r="G9" s="21">
        <v>45.910732158282805</v>
      </c>
      <c r="H9" s="21">
        <v>47.751030535542043</v>
      </c>
      <c r="I9" s="21"/>
      <c r="J9" s="21"/>
      <c r="K9" s="21"/>
      <c r="L9" s="21"/>
      <c r="M9" s="25"/>
    </row>
    <row r="10" spans="1:13" x14ac:dyDescent="0.3">
      <c r="A10" s="23" t="s">
        <v>28</v>
      </c>
      <c r="B10" s="19" t="s">
        <v>23</v>
      </c>
      <c r="C10" s="19" t="s">
        <v>26</v>
      </c>
      <c r="D10" s="20" t="s">
        <v>29</v>
      </c>
      <c r="E10" s="20"/>
      <c r="F10" s="21">
        <v>44.153520028514365</v>
      </c>
      <c r="G10" s="21">
        <v>45.910732158282805</v>
      </c>
      <c r="H10" s="21">
        <v>47.751030535542043</v>
      </c>
      <c r="I10" s="21"/>
      <c r="J10" s="21"/>
      <c r="K10" s="21"/>
      <c r="L10" s="21"/>
      <c r="M10" s="25"/>
    </row>
    <row r="11" spans="1:13" x14ac:dyDescent="0.3">
      <c r="A11" s="18" t="s">
        <v>30</v>
      </c>
      <c r="B11" s="19" t="s">
        <v>23</v>
      </c>
      <c r="C11" s="19" t="s">
        <v>26</v>
      </c>
      <c r="D11" s="20" t="s">
        <v>31</v>
      </c>
      <c r="E11" s="20"/>
      <c r="F11" s="21">
        <v>44.153520028514365</v>
      </c>
      <c r="G11" s="21">
        <v>45.910732158282805</v>
      </c>
      <c r="H11" s="21">
        <v>47.751030535542043</v>
      </c>
      <c r="I11" s="21"/>
      <c r="J11" s="21"/>
      <c r="K11" s="21"/>
      <c r="L11" s="21"/>
      <c r="M11" s="25"/>
    </row>
    <row r="12" spans="1:13" x14ac:dyDescent="0.3">
      <c r="A12" s="18" t="s">
        <v>32</v>
      </c>
      <c r="B12" s="19" t="s">
        <v>23</v>
      </c>
      <c r="C12" s="19" t="s">
        <v>33</v>
      </c>
      <c r="D12" s="20" t="s">
        <v>34</v>
      </c>
      <c r="E12" s="20"/>
      <c r="F12" s="21">
        <v>49.18829860780852</v>
      </c>
      <c r="G12" s="21">
        <v>50.657809104474431</v>
      </c>
      <c r="H12" s="21">
        <v>52.179403517477859</v>
      </c>
      <c r="I12" s="26"/>
      <c r="J12" s="26"/>
      <c r="K12" s="26"/>
      <c r="L12" s="26"/>
      <c r="M12" s="25"/>
    </row>
    <row r="13" spans="1:13" hidden="1" x14ac:dyDescent="0.3">
      <c r="A13" s="27" t="s">
        <v>35</v>
      </c>
      <c r="B13" s="28" t="s">
        <v>23</v>
      </c>
      <c r="C13" s="28" t="s">
        <v>33</v>
      </c>
      <c r="D13" s="27" t="s">
        <v>36</v>
      </c>
      <c r="E13" s="29">
        <v>47.792909345630619</v>
      </c>
      <c r="F13" s="29">
        <v>49.220732302256678</v>
      </c>
      <c r="G13" s="29">
        <v>50.699161642155545</v>
      </c>
      <c r="H13" s="29"/>
      <c r="I13" s="29"/>
      <c r="J13" s="29"/>
      <c r="K13" s="29"/>
      <c r="L13" s="22"/>
    </row>
    <row r="14" spans="1:13" ht="3.75" customHeight="1" x14ac:dyDescent="0.3">
      <c r="A14" s="30"/>
      <c r="B14" s="31"/>
      <c r="C14" s="31"/>
      <c r="D14" s="30"/>
      <c r="E14" s="32"/>
      <c r="F14" s="32"/>
      <c r="G14" s="32"/>
      <c r="H14" s="32"/>
      <c r="I14" s="32"/>
      <c r="J14" s="32"/>
      <c r="K14" s="32"/>
      <c r="L14" s="22"/>
    </row>
    <row r="15" spans="1:13" ht="62.25" customHeight="1" x14ac:dyDescent="0.3">
      <c r="A15" s="33"/>
      <c r="B15" s="22"/>
      <c r="C15" s="22"/>
      <c r="D15" s="34" t="s">
        <v>37</v>
      </c>
      <c r="E15" s="34" t="s">
        <v>38</v>
      </c>
      <c r="F15" s="34" t="s">
        <v>39</v>
      </c>
      <c r="G15" s="34" t="s">
        <v>40</v>
      </c>
      <c r="H15" s="104"/>
      <c r="I15" s="104"/>
      <c r="J15" s="104"/>
      <c r="K15" s="104"/>
      <c r="L15" s="22"/>
    </row>
    <row r="16" spans="1:13" ht="27.6" x14ac:dyDescent="0.3">
      <c r="A16" s="12" t="s">
        <v>2</v>
      </c>
      <c r="B16" s="13" t="s">
        <v>3</v>
      </c>
      <c r="C16" s="12" t="s">
        <v>4</v>
      </c>
      <c r="D16" s="14" t="s">
        <v>5</v>
      </c>
      <c r="E16" s="15" t="s">
        <v>41</v>
      </c>
      <c r="F16" s="15" t="s">
        <v>7</v>
      </c>
      <c r="G16" s="16" t="s">
        <v>8</v>
      </c>
      <c r="H16" s="16" t="s">
        <v>9</v>
      </c>
      <c r="I16" s="16" t="s">
        <v>10</v>
      </c>
      <c r="J16" s="16" t="s">
        <v>11</v>
      </c>
      <c r="K16" s="16" t="s">
        <v>12</v>
      </c>
      <c r="L16" s="26"/>
      <c r="M16" s="22"/>
    </row>
    <row r="17" spans="1:13" x14ac:dyDescent="0.3">
      <c r="A17" s="33"/>
      <c r="B17" s="22" t="s">
        <v>14</v>
      </c>
      <c r="C17" s="22" t="s">
        <v>15</v>
      </c>
      <c r="D17" s="33" t="s">
        <v>18</v>
      </c>
      <c r="E17" s="21">
        <v>26.969547916869274</v>
      </c>
      <c r="F17" s="21">
        <v>28.05</v>
      </c>
      <c r="G17" s="21">
        <v>28.87</v>
      </c>
      <c r="H17" s="21">
        <v>29.73371576249653</v>
      </c>
      <c r="I17" s="21">
        <v>31.22058756460828</v>
      </c>
      <c r="J17" s="21">
        <v>32.781864961487919</v>
      </c>
      <c r="K17" s="21">
        <v>34.421268232873857</v>
      </c>
      <c r="L17" s="26"/>
      <c r="M17" s="22"/>
    </row>
    <row r="18" spans="1:13" ht="3.75" customHeight="1" x14ac:dyDescent="0.3">
      <c r="A18" s="30"/>
      <c r="B18" s="31"/>
      <c r="C18" s="31"/>
      <c r="D18" s="30"/>
      <c r="E18" s="32"/>
      <c r="F18" s="32"/>
      <c r="G18" s="32"/>
      <c r="H18" s="32"/>
      <c r="I18" s="32"/>
      <c r="J18" s="32"/>
      <c r="K18" s="32"/>
      <c r="L18" s="22"/>
    </row>
    <row r="20" spans="1:13" x14ac:dyDescent="0.3">
      <c r="A20" s="35" t="s">
        <v>42</v>
      </c>
      <c r="B20" s="22"/>
      <c r="C20" s="22"/>
      <c r="D20" s="33"/>
      <c r="E20" s="33"/>
      <c r="F20" s="33"/>
      <c r="G20" s="33"/>
      <c r="I20" s="33"/>
      <c r="J20" s="36"/>
      <c r="K20" s="36"/>
      <c r="L20" s="36"/>
    </row>
    <row r="21" spans="1:13" x14ac:dyDescent="0.3">
      <c r="A21" s="21">
        <v>0.20337529236557664</v>
      </c>
      <c r="B21" s="37" t="s">
        <v>43</v>
      </c>
    </row>
    <row r="22" spans="1:13" x14ac:dyDescent="0.3">
      <c r="A22" s="21">
        <v>0.28782564242713621</v>
      </c>
      <c r="B22" s="37" t="s">
        <v>44</v>
      </c>
    </row>
    <row r="23" spans="1:13" x14ac:dyDescent="0.3">
      <c r="A23" s="21">
        <v>0.37227599248869586</v>
      </c>
      <c r="B23" s="37" t="s">
        <v>45</v>
      </c>
    </row>
    <row r="24" spans="1:13" x14ac:dyDescent="0.3">
      <c r="A24" s="21">
        <v>0.45672634255025546</v>
      </c>
      <c r="B24" s="37" t="s">
        <v>46</v>
      </c>
    </row>
    <row r="25" spans="1:13" x14ac:dyDescent="0.3">
      <c r="A25" s="21">
        <v>0.54117669261181489</v>
      </c>
      <c r="B25" s="37" t="s">
        <v>47</v>
      </c>
      <c r="D25" s="25"/>
      <c r="E25" s="25"/>
    </row>
    <row r="26" spans="1:13" x14ac:dyDescent="0.3">
      <c r="A26" s="21">
        <v>1.6582650896595901</v>
      </c>
      <c r="B26" s="37" t="s">
        <v>48</v>
      </c>
      <c r="C26" s="37"/>
      <c r="D26" s="25"/>
      <c r="E26" s="25"/>
      <c r="F26" s="23"/>
      <c r="G26" s="38"/>
      <c r="L26" s="23"/>
    </row>
    <row r="27" spans="1:13" x14ac:dyDescent="0.3">
      <c r="A27" s="21">
        <v>1.7427154397211495</v>
      </c>
      <c r="B27" s="39" t="s">
        <v>49</v>
      </c>
      <c r="D27" s="25"/>
      <c r="E27" s="25"/>
    </row>
    <row r="28" spans="1:13" x14ac:dyDescent="0.3">
      <c r="A28" s="21">
        <v>1.8271657897827092</v>
      </c>
      <c r="B28" s="37" t="s">
        <v>50</v>
      </c>
    </row>
    <row r="29" spans="1:13" x14ac:dyDescent="0.3">
      <c r="A29" s="21">
        <v>2.341881992755193</v>
      </c>
      <c r="B29" s="37" t="s">
        <v>51</v>
      </c>
      <c r="D29" s="25"/>
      <c r="E29" s="25"/>
      <c r="F29" s="40"/>
    </row>
    <row r="30" spans="1:13" x14ac:dyDescent="0.3">
      <c r="A30" s="21">
        <v>2.4263323428167518</v>
      </c>
      <c r="B30" s="37" t="s">
        <v>52</v>
      </c>
      <c r="D30" s="25"/>
      <c r="E30" s="25"/>
      <c r="F30" s="40"/>
    </row>
    <row r="31" spans="1:13" x14ac:dyDescent="0.3">
      <c r="A31" s="21">
        <v>2.5107826928783106</v>
      </c>
      <c r="B31" s="37" t="s">
        <v>53</v>
      </c>
      <c r="E31" s="25"/>
      <c r="F31" s="40"/>
      <c r="J31" s="41"/>
    </row>
    <row r="32" spans="1:13" x14ac:dyDescent="0.3">
      <c r="A32" s="21">
        <v>2.5952330429398711</v>
      </c>
      <c r="B32" s="37" t="s">
        <v>54</v>
      </c>
      <c r="E32" s="25"/>
      <c r="F32" s="40"/>
      <c r="G32" s="23"/>
      <c r="J32" s="41"/>
    </row>
    <row r="33" spans="1:18" x14ac:dyDescent="0.3">
      <c r="A33" s="21">
        <v>2.6796833930014299</v>
      </c>
      <c r="B33" s="37" t="s">
        <v>55</v>
      </c>
      <c r="C33" s="22"/>
      <c r="E33" s="25"/>
      <c r="F33" s="40"/>
      <c r="G33" s="23"/>
    </row>
    <row r="34" spans="1:18" x14ac:dyDescent="0.3">
      <c r="A34" s="21">
        <v>3.3665059371382822</v>
      </c>
      <c r="B34" s="37" t="s">
        <v>56</v>
      </c>
      <c r="D34" s="33"/>
      <c r="E34" s="25"/>
      <c r="F34" s="40"/>
      <c r="G34" s="23"/>
      <c r="J34" s="41"/>
    </row>
    <row r="35" spans="1:18" x14ac:dyDescent="0.3">
      <c r="A35" s="21">
        <v>3.4509562871998423</v>
      </c>
      <c r="B35" s="37" t="s">
        <v>57</v>
      </c>
      <c r="E35" s="33"/>
      <c r="F35" s="40"/>
      <c r="G35" s="33"/>
      <c r="J35" s="41"/>
    </row>
    <row r="36" spans="1:18" x14ac:dyDescent="0.3">
      <c r="A36" s="21">
        <v>3.5354066372614019</v>
      </c>
      <c r="B36" s="37" t="s">
        <v>58</v>
      </c>
      <c r="E36" s="25"/>
    </row>
    <row r="37" spans="1:18" x14ac:dyDescent="0.3">
      <c r="A37" s="21">
        <v>3.619856987322962</v>
      </c>
      <c r="B37" s="37" t="s">
        <v>59</v>
      </c>
      <c r="E37" s="25"/>
      <c r="J37" s="41"/>
    </row>
    <row r="38" spans="1:18" x14ac:dyDescent="0.3">
      <c r="A38" s="21">
        <v>3.7043073373845212</v>
      </c>
      <c r="B38" s="37" t="s">
        <v>60</v>
      </c>
      <c r="E38" s="25"/>
      <c r="J38" s="41"/>
    </row>
    <row r="39" spans="1:18" x14ac:dyDescent="0.3">
      <c r="A39" s="21">
        <v>4.0469171991926345</v>
      </c>
      <c r="B39" s="37" t="s">
        <v>61</v>
      </c>
      <c r="E39" s="25"/>
      <c r="I39" s="42">
        <v>1.2450000000000001</v>
      </c>
      <c r="J39" s="42">
        <v>1.2636749999999999</v>
      </c>
    </row>
    <row r="40" spans="1:18" x14ac:dyDescent="0.3">
      <c r="A40" s="21">
        <v>4.1436960453464797</v>
      </c>
      <c r="B40" s="37" t="s">
        <v>62</v>
      </c>
      <c r="E40" s="25"/>
      <c r="J40" s="41"/>
      <c r="L40" s="22"/>
      <c r="M40" s="33"/>
    </row>
    <row r="41" spans="1:18" s="33" customFormat="1" x14ac:dyDescent="0.3">
      <c r="B41" s="22"/>
      <c r="C41" s="22"/>
      <c r="F41" s="22"/>
      <c r="G41" s="22"/>
      <c r="H41" s="22"/>
      <c r="I41" s="22"/>
      <c r="J41" s="41"/>
      <c r="K41" s="25"/>
      <c r="L41" s="25"/>
      <c r="M41" s="23"/>
    </row>
    <row r="42" spans="1:18" x14ac:dyDescent="0.3">
      <c r="A42" s="43" t="s">
        <v>63</v>
      </c>
      <c r="L42" s="22"/>
    </row>
    <row r="43" spans="1:18" x14ac:dyDescent="0.3">
      <c r="A43" s="37" t="s">
        <v>64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37" t="s">
        <v>65</v>
      </c>
      <c r="D44" s="37"/>
      <c r="E44" s="37"/>
      <c r="F44" s="37"/>
      <c r="G44" s="37"/>
      <c r="H44" s="37"/>
      <c r="I44" s="37"/>
      <c r="J44" s="37"/>
      <c r="R44" s="44"/>
    </row>
    <row r="45" spans="1:18" x14ac:dyDescent="0.3">
      <c r="A45" s="37" t="s">
        <v>66</v>
      </c>
      <c r="D45" s="37"/>
      <c r="E45" s="37"/>
      <c r="F45" s="37"/>
      <c r="G45" s="37"/>
      <c r="H45" s="37"/>
      <c r="I45" s="37"/>
      <c r="J45" s="37"/>
    </row>
    <row r="46" spans="1:18" x14ac:dyDescent="0.3">
      <c r="A46" s="23">
        <v>1.327</v>
      </c>
      <c r="D46" s="37"/>
      <c r="E46" s="37"/>
      <c r="F46" s="37"/>
      <c r="G46" s="37"/>
      <c r="H46" s="37"/>
      <c r="I46" s="37"/>
      <c r="J46" s="37"/>
    </row>
  </sheetData>
  <sheetProtection formatRows="0" insertColumns="0"/>
  <mergeCells count="1">
    <mergeCell ref="H15:K15"/>
  </mergeCells>
  <pageMargins left="1" right="0.25" top="1" bottom="0.5" header="0.5" footer="0.5"/>
  <pageSetup scale="79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5"/>
  <sheetViews>
    <sheetView workbookViewId="0"/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83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s="46" customFormat="1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'1 1 2018'!F5*1.015</f>
        <v>30.683338713445004</v>
      </c>
      <c r="G5" s="21">
        <f>'1 1 2018'!G5*1.015</f>
        <v>32.216941305936949</v>
      </c>
      <c r="H5" s="21">
        <f>'1 1 2018'!H5*1.015</f>
        <v>33.828141085721484</v>
      </c>
      <c r="I5" s="21">
        <f>'1 1 2018'!I5*1.015</f>
        <v>35.519759768700183</v>
      </c>
      <c r="J5" s="21">
        <f>'1 1 2018'!J5*1.015</f>
        <v>37.296029928725339</v>
      </c>
      <c r="K5" s="21">
        <f>'1 1 2018'!K5*1.015</f>
        <v>39.548918636081481</v>
      </c>
      <c r="L5" s="45"/>
    </row>
    <row r="6" spans="1:13" s="46" customFormat="1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45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'1 1 2018'!F7*1.015</f>
        <v>42.264275404589029</v>
      </c>
      <c r="G7" s="21">
        <f>'1 1 2018'!G7*1.015</f>
        <v>43.532650671225966</v>
      </c>
      <c r="H7" s="21">
        <f>'1 1 2018'!H7*1.015</f>
        <v>44.83874194248753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'1 1 2018'!F8*1.015</f>
        <v>49.736234987453464</v>
      </c>
      <c r="G8" s="21">
        <f>'1 1 2018'!G8*1.015</f>
        <v>51.715626785718364</v>
      </c>
      <c r="H8" s="21">
        <f>'1 1 2018'!H8*1.015</f>
        <v>53.788610151014822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'1 1 2018'!F9*1.015</f>
        <v>49.736234987453464</v>
      </c>
      <c r="G9" s="21">
        <f>'1 1 2018'!G9*1.015</f>
        <v>51.715626785718364</v>
      </c>
      <c r="H9" s="21">
        <f>'1 1 2018'!H9*1.015</f>
        <v>53.788610151014822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'1 1 2018'!F10*1.015</f>
        <v>49.736234987453464</v>
      </c>
      <c r="G10" s="21">
        <f>'1 1 2018'!G10*1.015</f>
        <v>51.715626785718364</v>
      </c>
      <c r="H10" s="21">
        <f>'1 1 2018'!H10*1.015</f>
        <v>53.788610151014822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'1 1 2018'!F11*1.015</f>
        <v>55.407604571755144</v>
      </c>
      <c r="G11" s="21">
        <f>'1 1 2018'!G11*1.015</f>
        <v>57.062918108059947</v>
      </c>
      <c r="H11" s="21">
        <f>'1 1 2018'!H11*1.015</f>
        <v>58.776900984892002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48" t="s">
        <v>100</v>
      </c>
      <c r="B16" s="22" t="s">
        <v>14</v>
      </c>
      <c r="C16" s="47" t="s">
        <v>92</v>
      </c>
      <c r="D16" s="33" t="s">
        <v>93</v>
      </c>
      <c r="E16" s="21">
        <f>'1 1 2018'!E16*1.015</f>
        <v>30.683338713445004</v>
      </c>
      <c r="F16" s="21">
        <f>'1 1 2018'!F16*1.015</f>
        <v>31.912572415564682</v>
      </c>
      <c r="G16" s="21">
        <f>'1 1 2018'!G16*1.015</f>
        <v>32.845488971028601</v>
      </c>
      <c r="H16" s="21">
        <f>'1 1 2018'!H16*1.015</f>
        <v>33.828141085721484</v>
      </c>
      <c r="I16" s="21">
        <f>'1 1 2018'!I16*1.015</f>
        <v>35.519759768700183</v>
      </c>
      <c r="J16" s="21">
        <f>'1 1 2018'!J16*1.015</f>
        <v>37.296029928725339</v>
      </c>
      <c r="K16" s="21">
        <f>'1 1 2018'!K16*1.015</f>
        <v>39.548918636081481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'1 1 2018'!A20*1.015</f>
        <v>0.2290898058683434</v>
      </c>
      <c r="B20" s="37" t="s">
        <v>43</v>
      </c>
    </row>
    <row r="21" spans="1:12" x14ac:dyDescent="0.3">
      <c r="A21" s="21">
        <f>'1 1 2018'!A21*1.015</f>
        <v>0.32421795086611283</v>
      </c>
      <c r="B21" s="37" t="s">
        <v>44</v>
      </c>
    </row>
    <row r="22" spans="1:12" x14ac:dyDescent="0.3">
      <c r="A22" s="21">
        <f>'1 1 2018'!A22*1.015</f>
        <v>0.41934609586388238</v>
      </c>
      <c r="B22" s="37" t="s">
        <v>45</v>
      </c>
    </row>
    <row r="23" spans="1:12" x14ac:dyDescent="0.3">
      <c r="A23" s="21">
        <f>'1 1 2018'!A23*1.015</f>
        <v>0.51447424086165183</v>
      </c>
      <c r="B23" s="37" t="s">
        <v>46</v>
      </c>
    </row>
    <row r="24" spans="1:12" x14ac:dyDescent="0.3">
      <c r="A24" s="21">
        <f>'1 1 2018'!A24*1.015</f>
        <v>0.60960238585942117</v>
      </c>
      <c r="B24" s="37" t="s">
        <v>47</v>
      </c>
      <c r="D24" s="25"/>
      <c r="E24" s="25"/>
    </row>
    <row r="25" spans="1:12" x14ac:dyDescent="0.3">
      <c r="A25" s="21">
        <f>'1 1 2018'!A25*1.015</f>
        <v>1.8679340201537045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'1 1 2018'!A26*1.015</f>
        <v>1.9630621651514737</v>
      </c>
      <c r="B26" s="39" t="s">
        <v>49</v>
      </c>
      <c r="D26" s="25"/>
      <c r="E26" s="25"/>
    </row>
    <row r="27" spans="1:12" x14ac:dyDescent="0.3">
      <c r="A27" s="21">
        <f>'1 1 2018'!A27*1.015</f>
        <v>2.0581903101492434</v>
      </c>
      <c r="B27" s="37" t="s">
        <v>50</v>
      </c>
    </row>
    <row r="28" spans="1:12" x14ac:dyDescent="0.3">
      <c r="A28" s="21">
        <f>'1 1 2018'!A28*1.015</f>
        <v>2.6379865756872287</v>
      </c>
      <c r="B28" s="37" t="s">
        <v>51</v>
      </c>
      <c r="D28" s="25"/>
      <c r="E28" s="25"/>
      <c r="F28" s="40"/>
    </row>
    <row r="29" spans="1:12" x14ac:dyDescent="0.3">
      <c r="A29" s="21">
        <f>'1 1 2018'!A29*1.015</f>
        <v>2.7331147206849966</v>
      </c>
      <c r="B29" s="37" t="s">
        <v>52</v>
      </c>
      <c r="D29" s="25"/>
      <c r="E29" s="25"/>
      <c r="F29" s="40"/>
    </row>
    <row r="30" spans="1:12" x14ac:dyDescent="0.3">
      <c r="A30" s="21">
        <f>'1 1 2018'!A30*1.015</f>
        <v>2.8282428656827658</v>
      </c>
      <c r="B30" s="37" t="s">
        <v>53</v>
      </c>
      <c r="E30" s="25"/>
      <c r="F30" s="40"/>
      <c r="J30" s="41"/>
    </row>
    <row r="31" spans="1:12" x14ac:dyDescent="0.3">
      <c r="A31" s="21">
        <f>'1 1 2018'!A31*1.015</f>
        <v>2.9233710106805364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'1 1 2018'!A32*1.015</f>
        <v>3.0184991556783047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'1 1 2018'!A33*1.015</f>
        <v>3.7921626694323742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'1 1 2018'!A34*1.015</f>
        <v>3.8872908144301448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'1 1 2018'!A35*1.015</f>
        <v>3.9824189594279136</v>
      </c>
      <c r="B35" s="37" t="s">
        <v>58</v>
      </c>
      <c r="E35" s="25"/>
    </row>
    <row r="36" spans="1:18" x14ac:dyDescent="0.3">
      <c r="A36" s="21">
        <f>'1 1 2018'!A36*1.015</f>
        <v>4.0775471044256832</v>
      </c>
      <c r="B36" s="37" t="s">
        <v>59</v>
      </c>
      <c r="E36" s="25"/>
      <c r="J36" s="41"/>
    </row>
    <row r="37" spans="1:18" x14ac:dyDescent="0.3">
      <c r="A37" s="21">
        <f>'1 1 2018'!A37*1.015</f>
        <v>4.1726752494234516</v>
      </c>
      <c r="B37" s="37" t="s">
        <v>60</v>
      </c>
      <c r="E37" s="25"/>
      <c r="J37" s="41"/>
    </row>
    <row r="38" spans="1:18" x14ac:dyDescent="0.3">
      <c r="A38" s="21">
        <f>'1 1 2018'!A38*1.015</f>
        <v>4.558604266745351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'1 1 2018'!A39*1.015</f>
        <v>4.6676197072133752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77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'1 1 2018'!A44*1.015</f>
        <v>1.4947841935530373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sheet="1" objects="1" scenarios="1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5"/>
  <sheetViews>
    <sheetView workbookViewId="0"/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84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s="46" customFormat="1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'7 1 2018'!F5</f>
        <v>30.683338713445004</v>
      </c>
      <c r="G5" s="21">
        <f>'7 1 2018'!G5</f>
        <v>32.216941305936949</v>
      </c>
      <c r="H5" s="21">
        <f>'7 1 2018'!H5</f>
        <v>33.828141085721484</v>
      </c>
      <c r="I5" s="21">
        <f>'7 1 2018'!I5</f>
        <v>35.519759768700183</v>
      </c>
      <c r="J5" s="21">
        <f>'7 1 2018'!J5</f>
        <v>37.296029928725339</v>
      </c>
      <c r="K5" s="21">
        <f>'7 1 2018'!K5</f>
        <v>39.548918636081481</v>
      </c>
      <c r="L5" s="45"/>
    </row>
    <row r="6" spans="1:13" s="46" customFormat="1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45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'7 1 2018'!F7</f>
        <v>42.264275404589029</v>
      </c>
      <c r="G7" s="21">
        <f>'7 1 2018'!G7</f>
        <v>43.532650671225966</v>
      </c>
      <c r="H7" s="21">
        <f>'7 1 2018'!H7</f>
        <v>44.83874194248753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'7 1 2018'!F8</f>
        <v>49.736234987453464</v>
      </c>
      <c r="G8" s="21">
        <f>'7 1 2018'!G8</f>
        <v>51.715626785718364</v>
      </c>
      <c r="H8" s="21">
        <f>'7 1 2018'!H8</f>
        <v>53.788610151014822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'7 1 2018'!F9</f>
        <v>49.736234987453464</v>
      </c>
      <c r="G9" s="21">
        <f>'7 1 2018'!G9</f>
        <v>51.715626785718364</v>
      </c>
      <c r="H9" s="21">
        <f>'7 1 2018'!H9</f>
        <v>53.788610151014822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'7 1 2018'!F10</f>
        <v>49.736234987453464</v>
      </c>
      <c r="G10" s="21">
        <f>'7 1 2018'!G10</f>
        <v>51.715626785718364</v>
      </c>
      <c r="H10" s="21">
        <f>'7 1 2018'!H10</f>
        <v>53.788610151014822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'7 1 2018'!F11</f>
        <v>55.407604571755144</v>
      </c>
      <c r="G11" s="21">
        <f>'7 1 2018'!G11</f>
        <v>57.062918108059947</v>
      </c>
      <c r="H11" s="21">
        <f>'7 1 2018'!H11</f>
        <v>58.776900984892002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48" t="s">
        <v>91</v>
      </c>
      <c r="B16" s="22" t="s">
        <v>14</v>
      </c>
      <c r="C16" s="22" t="s">
        <v>92</v>
      </c>
      <c r="D16" s="33" t="s">
        <v>93</v>
      </c>
      <c r="E16" s="21">
        <f>'7 1 2018'!E16</f>
        <v>30.683338713445004</v>
      </c>
      <c r="F16" s="21">
        <f>'7 1 2018'!F16</f>
        <v>31.912572415564682</v>
      </c>
      <c r="G16" s="21">
        <f>'7 1 2018'!G16</f>
        <v>32.845488971028601</v>
      </c>
      <c r="H16" s="21">
        <f>'7 1 2018'!H16</f>
        <v>33.828141085721484</v>
      </c>
      <c r="I16" s="21">
        <f>'7 1 2018'!I16</f>
        <v>35.519759768700183</v>
      </c>
      <c r="J16" s="21">
        <f>'7 1 2018'!J16</f>
        <v>37.296029928725339</v>
      </c>
      <c r="K16" s="21">
        <f>'7 1 2018'!K16</f>
        <v>39.548918636081481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'7 1 2018'!A20*1.01</f>
        <v>0.23138070392702684</v>
      </c>
      <c r="B20" s="37" t="s">
        <v>43</v>
      </c>
    </row>
    <row r="21" spans="1:12" x14ac:dyDescent="0.3">
      <c r="A21" s="21">
        <f>'7 1 2018'!A21*1.01</f>
        <v>0.32746013037477395</v>
      </c>
      <c r="B21" s="37" t="s">
        <v>44</v>
      </c>
    </row>
    <row r="22" spans="1:12" x14ac:dyDescent="0.3">
      <c r="A22" s="21">
        <f>'7 1 2018'!A22*1.01</f>
        <v>0.4235395568225212</v>
      </c>
      <c r="B22" s="37" t="s">
        <v>45</v>
      </c>
    </row>
    <row r="23" spans="1:12" x14ac:dyDescent="0.3">
      <c r="A23" s="21">
        <f>'7 1 2018'!A23*1.01</f>
        <v>0.51961898327026834</v>
      </c>
      <c r="B23" s="37" t="s">
        <v>46</v>
      </c>
    </row>
    <row r="24" spans="1:12" x14ac:dyDescent="0.3">
      <c r="A24" s="21">
        <f>'7 1 2018'!A24*1.01</f>
        <v>0.61569840971801537</v>
      </c>
      <c r="B24" s="37" t="s">
        <v>47</v>
      </c>
      <c r="D24" s="25"/>
      <c r="E24" s="25"/>
    </row>
    <row r="25" spans="1:12" x14ac:dyDescent="0.3">
      <c r="A25" s="21">
        <f>'7 1 2018'!A25*1.01</f>
        <v>1.8866133603552415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'7 1 2018'!A26*1.01</f>
        <v>1.9826927868029884</v>
      </c>
      <c r="B26" s="39" t="s">
        <v>49</v>
      </c>
      <c r="D26" s="25"/>
      <c r="E26" s="25"/>
    </row>
    <row r="27" spans="1:12" x14ac:dyDescent="0.3">
      <c r="A27" s="21">
        <f>'7 1 2018'!A27*1.01</f>
        <v>2.078772213250736</v>
      </c>
      <c r="B27" s="37" t="s">
        <v>50</v>
      </c>
    </row>
    <row r="28" spans="1:12" x14ac:dyDescent="0.3">
      <c r="A28" s="21">
        <f>'7 1 2018'!A28*1.01</f>
        <v>2.6643664414441011</v>
      </c>
      <c r="B28" s="37" t="s">
        <v>51</v>
      </c>
      <c r="D28" s="25"/>
      <c r="E28" s="25"/>
      <c r="F28" s="40"/>
    </row>
    <row r="29" spans="1:12" x14ac:dyDescent="0.3">
      <c r="A29" s="21">
        <f>'7 1 2018'!A29*1.01</f>
        <v>2.7604458678918466</v>
      </c>
      <c r="B29" s="37" t="s">
        <v>52</v>
      </c>
      <c r="D29" s="25"/>
      <c r="E29" s="25"/>
      <c r="F29" s="40"/>
    </row>
    <row r="30" spans="1:12" x14ac:dyDescent="0.3">
      <c r="A30" s="21">
        <f>'7 1 2018'!A30*1.01</f>
        <v>2.8565252943395936</v>
      </c>
      <c r="B30" s="37" t="s">
        <v>53</v>
      </c>
      <c r="E30" s="25"/>
      <c r="F30" s="40"/>
      <c r="J30" s="41"/>
    </row>
    <row r="31" spans="1:12" x14ac:dyDescent="0.3">
      <c r="A31" s="21">
        <f>'7 1 2018'!A31*1.01</f>
        <v>2.9526047207873418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'7 1 2018'!A32*1.01</f>
        <v>3.0486841472350878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'7 1 2018'!A33*1.01</f>
        <v>3.8300842961266981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'7 1 2018'!A34*1.01</f>
        <v>3.9261637225744463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'7 1 2018'!A35*1.01</f>
        <v>4.0222431490221924</v>
      </c>
      <c r="B35" s="37" t="s">
        <v>58</v>
      </c>
      <c r="E35" s="25"/>
    </row>
    <row r="36" spans="1:18" x14ac:dyDescent="0.3">
      <c r="A36" s="21">
        <f>'7 1 2018'!A36*1.01</f>
        <v>4.1183225754699402</v>
      </c>
      <c r="B36" s="37" t="s">
        <v>59</v>
      </c>
      <c r="E36" s="25"/>
      <c r="J36" s="41"/>
    </row>
    <row r="37" spans="1:18" x14ac:dyDescent="0.3">
      <c r="A37" s="21">
        <f>'7 1 2018'!A37*1.01</f>
        <v>4.2144020019176862</v>
      </c>
      <c r="B37" s="37" t="s">
        <v>60</v>
      </c>
      <c r="E37" s="25"/>
      <c r="J37" s="41"/>
    </row>
    <row r="38" spans="1:18" x14ac:dyDescent="0.3">
      <c r="A38" s="21">
        <f>'7 1 2018'!A38*1.01</f>
        <v>4.6041903094128047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'7 1 2018'!A39*1.01</f>
        <v>4.7142959042855086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77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'7 1 2018'!A44</f>
        <v>1.4947841935530373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sheet="1" objects="1" scenarios="1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45"/>
  <sheetViews>
    <sheetView workbookViewId="0">
      <selection activeCell="P6" sqref="P6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90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s="46" customFormat="1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'10 1 2018'!F5*1.025</f>
        <v>31.450422181281127</v>
      </c>
      <c r="G5" s="21">
        <f>'10 1 2018'!G5*1.025</f>
        <v>33.022364838585368</v>
      </c>
      <c r="H5" s="21">
        <f>'10 1 2018'!H5*1.025</f>
        <v>34.673844612864521</v>
      </c>
      <c r="I5" s="21">
        <f>'10 1 2018'!I5*1.025</f>
        <v>36.407753762917686</v>
      </c>
      <c r="J5" s="21">
        <f>'10 1 2018'!J5*1.025</f>
        <v>38.228430676943468</v>
      </c>
      <c r="K5" s="21">
        <f>'10 1 2018'!K5*1.025</f>
        <v>40.537641601983516</v>
      </c>
      <c r="L5" s="45"/>
    </row>
    <row r="6" spans="1:13" s="46" customFormat="1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45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('10 1 2018'!F7*1.025)*1.02</f>
        <v>44.187299935497826</v>
      </c>
      <c r="G7" s="21">
        <f>('10 1 2018'!G7*1.025)*1.02</f>
        <v>45.513386276766745</v>
      </c>
      <c r="H7" s="21">
        <f>('10 1 2018'!H7*1.025)*1.02</f>
        <v>46.878904700870706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'10 1 2018'!F8*1.025</f>
        <v>50.979640862139796</v>
      </c>
      <c r="G8" s="21">
        <f>'10 1 2018'!G8*1.025</f>
        <v>53.008517455361321</v>
      </c>
      <c r="H8" s="21">
        <f>'10 1 2018'!H8*1.025</f>
        <v>55.133325404790185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'10 1 2018'!F9*1.025</f>
        <v>50.979640862139796</v>
      </c>
      <c r="G9" s="21">
        <f>'10 1 2018'!G9*1.025</f>
        <v>53.008517455361321</v>
      </c>
      <c r="H9" s="21">
        <f>'10 1 2018'!H9*1.025</f>
        <v>55.133325404790185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'10 1 2018'!F10*1.025</f>
        <v>50.979640862139796</v>
      </c>
      <c r="G10" s="21">
        <f>'10 1 2018'!G10*1.025</f>
        <v>53.008517455361321</v>
      </c>
      <c r="H10" s="21">
        <f>'10 1 2018'!H10*1.025</f>
        <v>55.133325404790185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'10 1 2018'!F11*1.025</f>
        <v>56.792794686049021</v>
      </c>
      <c r="G11" s="21">
        <f>'10 1 2018'!G11*1.025</f>
        <v>58.489491060761438</v>
      </c>
      <c r="H11" s="21">
        <f>'10 1 2018'!H11*1.025</f>
        <v>60.246323509514298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48" t="s">
        <v>100</v>
      </c>
      <c r="B16" s="22" t="s">
        <v>14</v>
      </c>
      <c r="C16" s="22" t="s">
        <v>92</v>
      </c>
      <c r="D16" s="33" t="s">
        <v>93</v>
      </c>
      <c r="E16" s="21">
        <f>'10 1 2018'!E16*1.025</f>
        <v>31.450422181281127</v>
      </c>
      <c r="F16" s="21">
        <f>'10 1 2018'!F16*1.025</f>
        <v>32.710386725953796</v>
      </c>
      <c r="G16" s="21">
        <f>'10 1 2018'!G16*1.025</f>
        <v>33.66662619530431</v>
      </c>
      <c r="H16" s="21">
        <f>'10 1 2018'!H16*1.025</f>
        <v>34.673844612864521</v>
      </c>
      <c r="I16" s="21">
        <f>'10 1 2018'!I16*1.025</f>
        <v>36.407753762917686</v>
      </c>
      <c r="J16" s="21">
        <f>'10 1 2018'!J16*1.025</f>
        <v>38.228430676943468</v>
      </c>
      <c r="K16" s="21">
        <f>'10 1 2018'!K16*1.025</f>
        <v>40.537641601983516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'10 1 2018'!A20*1.025</f>
        <v>0.23716522152520247</v>
      </c>
      <c r="B20" s="37" t="s">
        <v>43</v>
      </c>
    </row>
    <row r="21" spans="1:12" x14ac:dyDescent="0.3">
      <c r="A21" s="21">
        <f>'10 1 2018'!A21*1.025</f>
        <v>0.33564663363414327</v>
      </c>
      <c r="B21" s="37" t="s">
        <v>44</v>
      </c>
    </row>
    <row r="22" spans="1:12" x14ac:dyDescent="0.3">
      <c r="A22" s="21">
        <f>'10 1 2018'!A22*1.025</f>
        <v>0.43412804574308417</v>
      </c>
      <c r="B22" s="37" t="s">
        <v>45</v>
      </c>
    </row>
    <row r="23" spans="1:12" x14ac:dyDescent="0.3">
      <c r="A23" s="21">
        <f>'10 1 2018'!A23*1.025</f>
        <v>0.53260945785202496</v>
      </c>
      <c r="B23" s="37" t="s">
        <v>46</v>
      </c>
    </row>
    <row r="24" spans="1:12" x14ac:dyDescent="0.3">
      <c r="A24" s="21">
        <f>'10 1 2018'!A24*1.025</f>
        <v>0.63109086996096575</v>
      </c>
      <c r="B24" s="37" t="s">
        <v>47</v>
      </c>
      <c r="D24" s="25"/>
      <c r="E24" s="25"/>
    </row>
    <row r="25" spans="1:12" x14ac:dyDescent="0.3">
      <c r="A25" s="21">
        <f>'10 1 2018'!A25*1.025</f>
        <v>1.9337786943641224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'10 1 2018'!A26*1.025</f>
        <v>2.0322601064730628</v>
      </c>
      <c r="B26" s="39" t="s">
        <v>49</v>
      </c>
      <c r="D26" s="25"/>
      <c r="E26" s="25"/>
    </row>
    <row r="27" spans="1:12" x14ac:dyDescent="0.3">
      <c r="A27" s="21">
        <f>'10 1 2018'!A27*1.025</f>
        <v>2.1307415185820044</v>
      </c>
      <c r="B27" s="37" t="s">
        <v>50</v>
      </c>
    </row>
    <row r="28" spans="1:12" x14ac:dyDescent="0.3">
      <c r="A28" s="21">
        <f>'10 1 2018'!A28*1.025</f>
        <v>2.7309756024802034</v>
      </c>
      <c r="B28" s="37" t="s">
        <v>51</v>
      </c>
      <c r="D28" s="25"/>
      <c r="E28" s="25"/>
      <c r="F28" s="40"/>
    </row>
    <row r="29" spans="1:12" x14ac:dyDescent="0.3">
      <c r="A29" s="21">
        <f>'10 1 2018'!A29*1.025</f>
        <v>2.8294570145891424</v>
      </c>
      <c r="B29" s="37" t="s">
        <v>52</v>
      </c>
      <c r="D29" s="25"/>
      <c r="E29" s="25"/>
      <c r="F29" s="40"/>
    </row>
    <row r="30" spans="1:12" x14ac:dyDescent="0.3">
      <c r="A30" s="21">
        <f>'10 1 2018'!A30*1.025</f>
        <v>2.9279384266980832</v>
      </c>
      <c r="B30" s="37" t="s">
        <v>53</v>
      </c>
      <c r="E30" s="25"/>
      <c r="F30" s="40"/>
      <c r="J30" s="41"/>
    </row>
    <row r="31" spans="1:12" x14ac:dyDescent="0.3">
      <c r="A31" s="21">
        <f>'10 1 2018'!A31*1.025</f>
        <v>3.0264198388070249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'10 1 2018'!A32*1.025</f>
        <v>3.1249012509159648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'10 1 2018'!A33*1.025</f>
        <v>3.9258364035298654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'10 1 2018'!A34*1.025</f>
        <v>4.0243178156388071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'10 1 2018'!A35*1.025</f>
        <v>4.1227992277477465</v>
      </c>
      <c r="B35" s="37" t="s">
        <v>58</v>
      </c>
      <c r="E35" s="25"/>
    </row>
    <row r="36" spans="1:18" x14ac:dyDescent="0.3">
      <c r="A36" s="21">
        <f>'10 1 2018'!A36*1.025</f>
        <v>4.2212806398566887</v>
      </c>
      <c r="B36" s="37" t="s">
        <v>59</v>
      </c>
      <c r="E36" s="25"/>
      <c r="J36" s="41"/>
    </row>
    <row r="37" spans="1:18" x14ac:dyDescent="0.3">
      <c r="A37" s="21">
        <f>'10 1 2018'!A37*1.025</f>
        <v>4.3197620519656281</v>
      </c>
      <c r="B37" s="37" t="s">
        <v>60</v>
      </c>
      <c r="E37" s="25"/>
      <c r="J37" s="41"/>
    </row>
    <row r="38" spans="1:18" x14ac:dyDescent="0.3">
      <c r="A38" s="21">
        <f>'10 1 2018'!A38*1.025</f>
        <v>4.7192950671481242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'10 1 2018'!A39*1.025</f>
        <v>4.8321533018926459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78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'10 1 2018'!A44*1.025</f>
        <v>1.5321537983918632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sheet="1" objects="1" scenarios="1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43"/>
  <sheetViews>
    <sheetView showGridLines="0" workbookViewId="0">
      <selection activeCell="T5" sqref="T5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7.109375" style="25" bestFit="1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3" width="13.109375" style="78" bestFit="1" customWidth="1"/>
    <col min="14" max="14" width="8.33203125" style="78" bestFit="1" customWidth="1"/>
    <col min="15" max="15" width="27" style="78" bestFit="1" customWidth="1"/>
    <col min="16" max="22" width="7.44140625" style="78" bestFit="1" customWidth="1"/>
    <col min="23" max="16384" width="9.109375" style="23"/>
  </cols>
  <sheetData>
    <row r="1" spans="1:22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s="6" customFormat="1" ht="30" customHeight="1" x14ac:dyDescent="0.3">
      <c r="A2" s="7" t="s">
        <v>85</v>
      </c>
      <c r="B2" s="8"/>
      <c r="C2" s="8"/>
      <c r="D2" s="9"/>
      <c r="E2" s="10"/>
      <c r="F2" s="10"/>
      <c r="G2" s="10"/>
      <c r="H2" s="10"/>
      <c r="I2" s="10"/>
      <c r="J2" s="10"/>
      <c r="K2" s="10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7"/>
      <c r="L4" s="10"/>
      <c r="M4" s="74" t="s">
        <v>2</v>
      </c>
      <c r="N4" s="74" t="s">
        <v>4</v>
      </c>
      <c r="O4" s="75" t="s">
        <v>5</v>
      </c>
      <c r="P4" s="76" t="s">
        <v>7</v>
      </c>
      <c r="Q4" s="76" t="s">
        <v>8</v>
      </c>
      <c r="R4" s="76" t="s">
        <v>9</v>
      </c>
      <c r="S4" s="71"/>
      <c r="T4" s="71"/>
      <c r="U4" s="71"/>
      <c r="V4" s="71"/>
    </row>
    <row r="5" spans="1:22" x14ac:dyDescent="0.3">
      <c r="A5" s="18" t="s">
        <v>19</v>
      </c>
      <c r="B5" s="19" t="s">
        <v>14</v>
      </c>
      <c r="C5" s="19" t="s">
        <v>20</v>
      </c>
      <c r="D5" s="20" t="s">
        <v>21</v>
      </c>
      <c r="E5" s="21">
        <f>VLOOKUP($A5,'1 1 2019'!$A$5:$K$11,6,0)</f>
        <v>44.187299935497826</v>
      </c>
      <c r="F5" s="21">
        <f>VLOOKUP($A5,'1 1 2019'!$A$5:$K$11,7,0)</f>
        <v>45.513386276766745</v>
      </c>
      <c r="G5" s="21">
        <f>VLOOKUP($A5,'1 1 2019'!$A$5:$K$11,8,0)</f>
        <v>46.878904700870706</v>
      </c>
      <c r="H5" s="21"/>
      <c r="I5" s="21"/>
      <c r="J5" s="21"/>
      <c r="K5" s="21"/>
      <c r="M5" s="78" t="str">
        <f>A5</f>
        <v>08210C</v>
      </c>
      <c r="N5" s="78" t="str">
        <f>C5</f>
        <v>02</v>
      </c>
      <c r="O5" s="78" t="str">
        <f>D5</f>
        <v>Police Sergeant</v>
      </c>
      <c r="P5" s="79">
        <f>E5</f>
        <v>44.187299935497826</v>
      </c>
      <c r="Q5" s="79">
        <f>F5</f>
        <v>45.513386276766745</v>
      </c>
      <c r="R5" s="79">
        <f>G5</f>
        <v>46.878904700870706</v>
      </c>
      <c r="S5" s="79"/>
      <c r="T5" s="79"/>
      <c r="U5" s="79"/>
      <c r="V5" s="79"/>
    </row>
    <row r="6" spans="1:22" x14ac:dyDescent="0.3">
      <c r="A6" s="18" t="s">
        <v>22</v>
      </c>
      <c r="B6" s="19" t="s">
        <v>23</v>
      </c>
      <c r="C6" s="87" t="s">
        <v>20</v>
      </c>
      <c r="D6" s="20" t="s">
        <v>157</v>
      </c>
      <c r="E6" s="21" t="e">
        <f>VLOOKUP($A6,'1 1 2019'!$A$5:$K$11,6,0)</f>
        <v>#N/A</v>
      </c>
      <c r="F6" s="21" t="e">
        <f>VLOOKUP($A6,'1 1 2019'!$A$5:$K$11,7,0)</f>
        <v>#N/A</v>
      </c>
      <c r="G6" s="21" t="e">
        <f>VLOOKUP($A6,'1 1 2019'!$A$5:$K$11,8,0)</f>
        <v>#N/A</v>
      </c>
      <c r="H6" s="21"/>
      <c r="I6" s="21"/>
      <c r="J6" s="21"/>
      <c r="K6" s="21"/>
      <c r="M6" s="78" t="str">
        <f t="shared" ref="M6:M7" si="0">A6</f>
        <v>08142C</v>
      </c>
      <c r="N6" s="78" t="str">
        <f t="shared" ref="N6:N7" si="1">C6</f>
        <v>02</v>
      </c>
      <c r="O6" s="78" t="str">
        <f t="shared" ref="O6:O7" si="2">D6</f>
        <v>Police Investigative Team Leader</v>
      </c>
      <c r="P6" s="79" t="e">
        <f t="shared" ref="P6:P7" si="3">E6</f>
        <v>#N/A</v>
      </c>
      <c r="Q6" s="79" t="e">
        <f t="shared" ref="Q6:Q7" si="4">F6</f>
        <v>#N/A</v>
      </c>
      <c r="R6" s="79" t="e">
        <f t="shared" ref="R6:R7" si="5">G6</f>
        <v>#N/A</v>
      </c>
      <c r="S6" s="79"/>
      <c r="T6" s="79"/>
      <c r="U6" s="79"/>
      <c r="V6" s="79"/>
    </row>
    <row r="7" spans="1:22" x14ac:dyDescent="0.3">
      <c r="A7" s="18" t="s">
        <v>25</v>
      </c>
      <c r="B7" s="19" t="s">
        <v>23</v>
      </c>
      <c r="C7" s="87" t="s">
        <v>26</v>
      </c>
      <c r="D7" s="20" t="s">
        <v>158</v>
      </c>
      <c r="E7" s="21">
        <f>VLOOKUP($A7,'1 1 2019'!$A$5:$K$11,6,0)</f>
        <v>50.979640862139796</v>
      </c>
      <c r="F7" s="21">
        <f>VLOOKUP($A7,'1 1 2019'!$A$5:$K$11,7,0)</f>
        <v>53.008517455361321</v>
      </c>
      <c r="G7" s="21">
        <f>VLOOKUP($A7,'1 1 2019'!$A$5:$K$11,8,0)</f>
        <v>55.133325404790185</v>
      </c>
      <c r="H7" s="26"/>
      <c r="I7" s="26"/>
      <c r="J7" s="26"/>
      <c r="K7" s="26"/>
      <c r="M7" s="78" t="str">
        <f t="shared" si="0"/>
        <v>08225C</v>
      </c>
      <c r="N7" s="78" t="str">
        <f t="shared" si="1"/>
        <v>03</v>
      </c>
      <c r="O7" s="78" t="str">
        <f t="shared" si="2"/>
        <v>Pollice Supv Internal Affairs</v>
      </c>
      <c r="P7" s="79">
        <f t="shared" si="3"/>
        <v>50.979640862139796</v>
      </c>
      <c r="Q7" s="79">
        <f t="shared" si="4"/>
        <v>53.008517455361321</v>
      </c>
      <c r="R7" s="79">
        <f t="shared" si="5"/>
        <v>55.133325404790185</v>
      </c>
      <c r="S7" s="79"/>
      <c r="T7" s="79"/>
      <c r="U7" s="79"/>
      <c r="V7" s="79"/>
    </row>
    <row r="8" spans="1:22" x14ac:dyDescent="0.3">
      <c r="A8" s="18" t="s">
        <v>28</v>
      </c>
      <c r="B8" s="19" t="s">
        <v>23</v>
      </c>
      <c r="C8" s="87" t="s">
        <v>26</v>
      </c>
      <c r="D8" s="20" t="s">
        <v>159</v>
      </c>
      <c r="E8" s="21">
        <f>VLOOKUP($A8,'1 1 2019'!$A$5:$K$11,6,0)</f>
        <v>50.979640862139796</v>
      </c>
      <c r="F8" s="21">
        <f>VLOOKUP($A8,'1 1 2019'!$A$5:$K$11,7,0)</f>
        <v>53.008517455361321</v>
      </c>
      <c r="G8" s="21">
        <f>VLOOKUP($A8,'1 1 2019'!$A$5:$K$11,8,0)</f>
        <v>55.133325404790185</v>
      </c>
      <c r="H8" s="26"/>
      <c r="I8" s="26"/>
      <c r="J8" s="26"/>
      <c r="K8" s="26"/>
      <c r="M8" s="78" t="str">
        <f t="shared" ref="M8:M10" si="6">A8</f>
        <v>08235C</v>
      </c>
      <c r="N8" s="78" t="str">
        <f t="shared" ref="N8:N10" si="7">C8</f>
        <v>03</v>
      </c>
      <c r="O8" s="78" t="str">
        <f t="shared" ref="O8:O10" si="8">D8</f>
        <v>Police Supv Morals &amp; Narcotics</v>
      </c>
      <c r="P8" s="79">
        <f t="shared" ref="P8:P10" si="9">E8</f>
        <v>50.979640862139796</v>
      </c>
      <c r="Q8" s="79">
        <f t="shared" ref="Q8:Q10" si="10">F8</f>
        <v>53.008517455361321</v>
      </c>
      <c r="R8" s="79">
        <f t="shared" ref="R8:R10" si="11">G8</f>
        <v>55.133325404790185</v>
      </c>
      <c r="S8" s="79"/>
      <c r="T8" s="79"/>
      <c r="U8" s="79"/>
      <c r="V8" s="79"/>
    </row>
    <row r="9" spans="1:22" x14ac:dyDescent="0.3">
      <c r="A9" s="18" t="s">
        <v>30</v>
      </c>
      <c r="B9" s="19" t="s">
        <v>23</v>
      </c>
      <c r="C9" s="19" t="s">
        <v>26</v>
      </c>
      <c r="D9" s="20" t="s">
        <v>31</v>
      </c>
      <c r="E9" s="21">
        <f>VLOOKUP($A9,'1 1 2019'!$A$5:$K$11,6,0)</f>
        <v>50.979640862139796</v>
      </c>
      <c r="F9" s="21">
        <f>VLOOKUP($A9,'1 1 2019'!$A$5:$K$11,7,0)</f>
        <v>53.008517455361321</v>
      </c>
      <c r="G9" s="21">
        <f>VLOOKUP($A9,'1 1 2019'!$A$5:$K$11,8,0)</f>
        <v>55.133325404790185</v>
      </c>
      <c r="H9" s="26"/>
      <c r="I9" s="26"/>
      <c r="J9" s="26"/>
      <c r="K9" s="26"/>
      <c r="M9" s="78" t="str">
        <f t="shared" si="6"/>
        <v>08150C</v>
      </c>
      <c r="N9" s="78" t="str">
        <f t="shared" si="7"/>
        <v>03</v>
      </c>
      <c r="O9" s="78" t="str">
        <f t="shared" si="8"/>
        <v>Police Lieutenant</v>
      </c>
      <c r="P9" s="79">
        <f t="shared" si="9"/>
        <v>50.979640862139796</v>
      </c>
      <c r="Q9" s="79">
        <f t="shared" si="10"/>
        <v>53.008517455361321</v>
      </c>
      <c r="R9" s="79">
        <f t="shared" si="11"/>
        <v>55.133325404790185</v>
      </c>
      <c r="S9" s="79"/>
      <c r="T9" s="79"/>
      <c r="U9" s="79"/>
      <c r="V9" s="79"/>
    </row>
    <row r="10" spans="1:22" x14ac:dyDescent="0.3">
      <c r="A10" s="18" t="s">
        <v>32</v>
      </c>
      <c r="B10" s="19" t="s">
        <v>23</v>
      </c>
      <c r="C10" s="19" t="s">
        <v>33</v>
      </c>
      <c r="D10" s="20" t="s">
        <v>34</v>
      </c>
      <c r="E10" s="21">
        <f>VLOOKUP($A10,'1 1 2019'!$A$5:$K$11,6,0)</f>
        <v>56.792794686049021</v>
      </c>
      <c r="F10" s="21">
        <f>VLOOKUP($A10,'1 1 2019'!$A$5:$K$11,7,0)</f>
        <v>58.489491060761438</v>
      </c>
      <c r="G10" s="21">
        <f>VLOOKUP($A10,'1 1 2019'!$A$5:$K$11,8,0)</f>
        <v>60.246323509514298</v>
      </c>
      <c r="H10" s="26"/>
      <c r="I10" s="26"/>
      <c r="J10" s="26"/>
      <c r="K10" s="26"/>
      <c r="M10" s="78" t="str">
        <f t="shared" si="6"/>
        <v>08230C</v>
      </c>
      <c r="N10" s="78" t="str">
        <f t="shared" si="7"/>
        <v>04</v>
      </c>
      <c r="O10" s="78" t="str">
        <f t="shared" si="8"/>
        <v>Police Supv Licenses</v>
      </c>
      <c r="P10" s="79">
        <f t="shared" si="9"/>
        <v>56.792794686049021</v>
      </c>
      <c r="Q10" s="79">
        <f t="shared" si="10"/>
        <v>58.489491060761438</v>
      </c>
      <c r="R10" s="79">
        <f t="shared" si="11"/>
        <v>60.246323509514298</v>
      </c>
      <c r="S10" s="79"/>
      <c r="T10" s="79"/>
      <c r="U10" s="79"/>
      <c r="V10" s="79"/>
    </row>
    <row r="11" spans="1:22" x14ac:dyDescent="0.3">
      <c r="A11" s="33"/>
      <c r="B11" s="22"/>
      <c r="C11" s="22"/>
      <c r="D11" s="33"/>
      <c r="E11" s="26"/>
      <c r="F11" s="26"/>
      <c r="G11" s="26"/>
      <c r="H11" s="26"/>
      <c r="I11" s="26"/>
      <c r="J11" s="26"/>
      <c r="K11" s="22"/>
      <c r="L11" s="23"/>
    </row>
    <row r="12" spans="1:22" s="6" customFormat="1" ht="55.2" x14ac:dyDescent="0.3">
      <c r="A12" s="11"/>
      <c r="B12" s="11"/>
      <c r="C12" s="8"/>
      <c r="D12" s="9"/>
      <c r="E12" s="34" t="s">
        <v>101</v>
      </c>
      <c r="F12" s="34" t="s">
        <v>39</v>
      </c>
      <c r="G12" s="34" t="s">
        <v>112</v>
      </c>
      <c r="H12" s="34" t="s">
        <v>113</v>
      </c>
      <c r="I12" s="10"/>
      <c r="J12" s="10"/>
      <c r="K12" s="10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s="6" customFormat="1" ht="27.6" x14ac:dyDescent="0.3">
      <c r="A13" s="12" t="s">
        <v>2</v>
      </c>
      <c r="B13" s="13" t="s">
        <v>3</v>
      </c>
      <c r="C13" s="12" t="s">
        <v>4</v>
      </c>
      <c r="D13" s="14" t="s">
        <v>5</v>
      </c>
      <c r="E13" s="15" t="s">
        <v>103</v>
      </c>
      <c r="F13" s="16" t="s">
        <v>7</v>
      </c>
      <c r="G13" s="16" t="s">
        <v>8</v>
      </c>
      <c r="H13" s="16" t="s">
        <v>9</v>
      </c>
      <c r="I13" s="16" t="s">
        <v>10</v>
      </c>
      <c r="J13" s="16" t="s">
        <v>11</v>
      </c>
      <c r="K13" s="16" t="s">
        <v>12</v>
      </c>
      <c r="L13" s="17"/>
      <c r="M13" s="74" t="s">
        <v>2</v>
      </c>
      <c r="N13" s="74" t="s">
        <v>4</v>
      </c>
      <c r="O13" s="75" t="s">
        <v>5</v>
      </c>
      <c r="P13" s="80" t="s">
        <v>160</v>
      </c>
      <c r="Q13" s="76" t="s">
        <v>7</v>
      </c>
      <c r="R13" s="76" t="s">
        <v>8</v>
      </c>
      <c r="S13" s="76" t="s">
        <v>9</v>
      </c>
      <c r="T13" s="76" t="s">
        <v>10</v>
      </c>
      <c r="U13" s="76" t="s">
        <v>11</v>
      </c>
      <c r="V13" s="76" t="s">
        <v>12</v>
      </c>
    </row>
    <row r="14" spans="1:22" s="46" customFormat="1" x14ac:dyDescent="0.3">
      <c r="A14" s="18" t="s">
        <v>13</v>
      </c>
      <c r="B14" s="19" t="s">
        <v>14</v>
      </c>
      <c r="C14" s="19" t="s">
        <v>15</v>
      </c>
      <c r="D14" s="20" t="s">
        <v>95</v>
      </c>
      <c r="E14" s="21">
        <v>31.45</v>
      </c>
      <c r="F14" s="21">
        <v>32.71</v>
      </c>
      <c r="G14" s="21">
        <v>33.667000000000002</v>
      </c>
      <c r="H14" s="21">
        <v>34.673999999999999</v>
      </c>
      <c r="I14" s="21">
        <v>36.590000000000003</v>
      </c>
      <c r="J14" s="21">
        <v>38.42</v>
      </c>
      <c r="K14" s="21">
        <v>40.74</v>
      </c>
      <c r="L14" s="45"/>
      <c r="M14" s="78" t="str">
        <f>A14</f>
        <v>08170C</v>
      </c>
      <c r="N14" s="78" t="str">
        <f>C14</f>
        <v>01</v>
      </c>
      <c r="O14" s="78" t="str">
        <f>D14</f>
        <v>Police Officer</v>
      </c>
      <c r="P14" s="79">
        <f>E14</f>
        <v>31.45</v>
      </c>
      <c r="Q14" s="79">
        <f>F14</f>
        <v>32.71</v>
      </c>
      <c r="R14" s="79">
        <f>G14</f>
        <v>33.667000000000002</v>
      </c>
      <c r="S14" s="79">
        <f t="shared" ref="S14:V14" si="12">H14</f>
        <v>34.673999999999999</v>
      </c>
      <c r="T14" s="79">
        <f t="shared" si="12"/>
        <v>36.590000000000003</v>
      </c>
      <c r="U14" s="79">
        <f t="shared" si="12"/>
        <v>38.42</v>
      </c>
      <c r="V14" s="79">
        <f t="shared" si="12"/>
        <v>40.74</v>
      </c>
    </row>
    <row r="15" spans="1:22" s="46" customFormat="1" x14ac:dyDescent="0.3">
      <c r="A15" s="18"/>
      <c r="B15" s="19"/>
      <c r="C15" s="19"/>
      <c r="D15" s="20"/>
      <c r="E15" s="21"/>
      <c r="F15" s="21"/>
      <c r="G15" s="21"/>
      <c r="H15" s="21"/>
      <c r="I15" s="21"/>
      <c r="J15" s="21"/>
      <c r="K15" s="21"/>
      <c r="L15" s="45"/>
      <c r="M15" s="86"/>
      <c r="N15" s="86"/>
      <c r="O15" s="86"/>
      <c r="P15" s="83"/>
      <c r="Q15" s="83"/>
      <c r="R15" s="83"/>
      <c r="S15" s="83"/>
      <c r="T15" s="83"/>
      <c r="U15" s="83"/>
      <c r="V15" s="83"/>
    </row>
    <row r="16" spans="1:22" s="46" customFormat="1" x14ac:dyDescent="0.3">
      <c r="A16" s="18"/>
      <c r="B16" s="19"/>
      <c r="C16" s="19"/>
      <c r="D16" s="20"/>
      <c r="E16" s="21"/>
      <c r="F16" s="21"/>
      <c r="G16" s="21"/>
      <c r="H16" s="21"/>
      <c r="I16" s="21"/>
      <c r="J16" s="21"/>
      <c r="K16" s="21"/>
      <c r="L16" s="45"/>
      <c r="M16" s="86"/>
      <c r="N16" s="86"/>
      <c r="O16" s="86"/>
      <c r="P16" s="86"/>
      <c r="Q16" s="86"/>
      <c r="R16" s="86"/>
      <c r="S16" s="86"/>
      <c r="T16" s="86"/>
      <c r="U16" s="86"/>
      <c r="V16" s="86"/>
    </row>
    <row r="17" spans="1:19" x14ac:dyDescent="0.3">
      <c r="A17" s="35" t="s">
        <v>42</v>
      </c>
      <c r="B17" s="22"/>
      <c r="C17" s="22"/>
      <c r="D17" s="33"/>
      <c r="E17" s="33"/>
      <c r="F17" s="33"/>
      <c r="G17" s="33"/>
      <c r="I17" s="33"/>
      <c r="J17" s="36"/>
      <c r="K17" s="36"/>
      <c r="L17" s="36"/>
    </row>
    <row r="18" spans="1:19" x14ac:dyDescent="0.3">
      <c r="A18" s="21">
        <f>'1 1 2019'!A20*1.01</f>
        <v>0.23953687374045451</v>
      </c>
      <c r="B18" s="37" t="s">
        <v>43</v>
      </c>
      <c r="M18" s="78" t="s">
        <v>114</v>
      </c>
      <c r="P18" s="79">
        <f>A18</f>
        <v>0.23953687374045451</v>
      </c>
      <c r="S18" s="79"/>
    </row>
    <row r="19" spans="1:19" x14ac:dyDescent="0.3">
      <c r="A19" s="21">
        <f>'1 1 2019'!A21*1.01</f>
        <v>0.33900309997048472</v>
      </c>
      <c r="B19" s="37" t="s">
        <v>44</v>
      </c>
      <c r="M19" s="78" t="s">
        <v>115</v>
      </c>
      <c r="P19" s="79">
        <f t="shared" ref="P19:P37" si="13">A19</f>
        <v>0.33900309997048472</v>
      </c>
      <c r="S19" s="79"/>
    </row>
    <row r="20" spans="1:19" x14ac:dyDescent="0.3">
      <c r="A20" s="21">
        <f>'1 1 2019'!A22*1.01</f>
        <v>0.43846932620051499</v>
      </c>
      <c r="B20" s="37" t="s">
        <v>45</v>
      </c>
      <c r="M20" s="78" t="s">
        <v>116</v>
      </c>
      <c r="P20" s="79">
        <f t="shared" si="13"/>
        <v>0.43846932620051499</v>
      </c>
      <c r="S20" s="79"/>
    </row>
    <row r="21" spans="1:19" x14ac:dyDescent="0.3">
      <c r="A21" s="21">
        <f>'1 1 2019'!A23*1.01</f>
        <v>0.53793555243054525</v>
      </c>
      <c r="B21" s="37" t="s">
        <v>46</v>
      </c>
      <c r="M21" s="78" t="s">
        <v>117</v>
      </c>
      <c r="P21" s="79">
        <f t="shared" si="13"/>
        <v>0.53793555243054525</v>
      </c>
      <c r="S21" s="79"/>
    </row>
    <row r="22" spans="1:19" x14ac:dyDescent="0.3">
      <c r="A22" s="21">
        <f>'1 1 2019'!A24*1.01</f>
        <v>0.63740177866057546</v>
      </c>
      <c r="B22" s="37" t="s">
        <v>47</v>
      </c>
      <c r="D22" s="25"/>
      <c r="E22" s="25"/>
      <c r="M22" s="78" t="s">
        <v>118</v>
      </c>
      <c r="P22" s="79">
        <f t="shared" si="13"/>
        <v>0.63740177866057546</v>
      </c>
      <c r="S22" s="79"/>
    </row>
    <row r="23" spans="1:19" x14ac:dyDescent="0.3">
      <c r="A23" s="21">
        <f>'1 1 2019'!A25*1.01</f>
        <v>1.9531164813077637</v>
      </c>
      <c r="B23" s="37" t="s">
        <v>48</v>
      </c>
      <c r="C23" s="37"/>
      <c r="D23" s="25"/>
      <c r="E23" s="25"/>
      <c r="F23" s="23"/>
      <c r="G23" s="38"/>
      <c r="L23" s="23"/>
      <c r="M23" s="78" t="s">
        <v>119</v>
      </c>
      <c r="P23" s="79">
        <f t="shared" si="13"/>
        <v>1.9531164813077637</v>
      </c>
      <c r="S23" s="79"/>
    </row>
    <row r="24" spans="1:19" x14ac:dyDescent="0.3">
      <c r="A24" s="21">
        <f>'1 1 2019'!A26*1.01</f>
        <v>2.0525827075377934</v>
      </c>
      <c r="B24" s="39" t="s">
        <v>49</v>
      </c>
      <c r="D24" s="25"/>
      <c r="E24" s="25"/>
      <c r="M24" s="78" t="s">
        <v>120</v>
      </c>
      <c r="P24" s="79">
        <f t="shared" si="13"/>
        <v>2.0525827075377934</v>
      </c>
      <c r="S24" s="79"/>
    </row>
    <row r="25" spans="1:19" x14ac:dyDescent="0.3">
      <c r="A25" s="21">
        <f>'1 1 2019'!A27*1.01</f>
        <v>2.1520489337678246</v>
      </c>
      <c r="B25" s="37" t="s">
        <v>50</v>
      </c>
      <c r="M25" s="78" t="s">
        <v>121</v>
      </c>
      <c r="P25" s="79">
        <f t="shared" si="13"/>
        <v>2.1520489337678246</v>
      </c>
      <c r="S25" s="79"/>
    </row>
    <row r="26" spans="1:19" x14ac:dyDescent="0.3">
      <c r="A26" s="21">
        <f>'1 1 2019'!A28*1.01</f>
        <v>2.7582853585050056</v>
      </c>
      <c r="B26" s="37" t="s">
        <v>51</v>
      </c>
      <c r="D26" s="25"/>
      <c r="E26" s="25"/>
      <c r="F26" s="40"/>
      <c r="M26" s="78" t="s">
        <v>122</v>
      </c>
      <c r="P26" s="79">
        <f t="shared" si="13"/>
        <v>2.7582853585050056</v>
      </c>
      <c r="S26" s="79"/>
    </row>
    <row r="27" spans="1:19" x14ac:dyDescent="0.3">
      <c r="A27" s="21">
        <f>'1 1 2019'!A29*1.01</f>
        <v>2.8577515847350341</v>
      </c>
      <c r="B27" s="37" t="s">
        <v>52</v>
      </c>
      <c r="D27" s="25"/>
      <c r="E27" s="25"/>
      <c r="F27" s="40"/>
      <c r="M27" s="78" t="s">
        <v>123</v>
      </c>
      <c r="P27" s="79">
        <f t="shared" si="13"/>
        <v>2.8577515847350341</v>
      </c>
      <c r="S27" s="79"/>
    </row>
    <row r="28" spans="1:19" x14ac:dyDescent="0.3">
      <c r="A28" s="21">
        <f>'1 1 2019'!A30*1.01</f>
        <v>2.957217810965064</v>
      </c>
      <c r="B28" s="37" t="s">
        <v>53</v>
      </c>
      <c r="E28" s="25"/>
      <c r="F28" s="40"/>
      <c r="J28" s="41"/>
      <c r="M28" s="78" t="s">
        <v>124</v>
      </c>
      <c r="P28" s="79">
        <f t="shared" si="13"/>
        <v>2.957217810965064</v>
      </c>
      <c r="S28" s="79"/>
    </row>
    <row r="29" spans="1:19" x14ac:dyDescent="0.3">
      <c r="A29" s="21">
        <f>'1 1 2019'!A31*1.01</f>
        <v>3.0566840371950952</v>
      </c>
      <c r="B29" s="37" t="s">
        <v>54</v>
      </c>
      <c r="E29" s="25"/>
      <c r="F29" s="40"/>
      <c r="G29" s="23"/>
      <c r="J29" s="41"/>
      <c r="M29" s="78" t="s">
        <v>125</v>
      </c>
      <c r="P29" s="79">
        <f t="shared" si="13"/>
        <v>3.0566840371950952</v>
      </c>
      <c r="S29" s="79"/>
    </row>
    <row r="30" spans="1:19" x14ac:dyDescent="0.3">
      <c r="A30" s="21">
        <f>'1 1 2019'!A32*1.01</f>
        <v>3.1561502634251246</v>
      </c>
      <c r="B30" s="37" t="s">
        <v>55</v>
      </c>
      <c r="C30" s="22"/>
      <c r="E30" s="25"/>
      <c r="F30" s="40"/>
      <c r="G30" s="23"/>
      <c r="M30" s="78" t="s">
        <v>126</v>
      </c>
      <c r="P30" s="79">
        <f t="shared" si="13"/>
        <v>3.1561502634251246</v>
      </c>
      <c r="S30" s="79"/>
    </row>
    <row r="31" spans="1:19" x14ac:dyDescent="0.3">
      <c r="A31" s="21">
        <f>'1 1 2019'!A33*1.01</f>
        <v>3.965094767565164</v>
      </c>
      <c r="B31" s="37" t="s">
        <v>56</v>
      </c>
      <c r="D31" s="33"/>
      <c r="E31" s="25"/>
      <c r="F31" s="40"/>
      <c r="G31" s="23"/>
      <c r="J31" s="41"/>
      <c r="M31" s="78" t="s">
        <v>127</v>
      </c>
      <c r="P31" s="79">
        <f t="shared" si="13"/>
        <v>3.965094767565164</v>
      </c>
      <c r="S31" s="79"/>
    </row>
    <row r="32" spans="1:19" x14ac:dyDescent="0.3">
      <c r="A32" s="21">
        <f>'1 1 2019'!A34*1.01</f>
        <v>4.0645609937951948</v>
      </c>
      <c r="B32" s="37" t="s">
        <v>57</v>
      </c>
      <c r="E32" s="33"/>
      <c r="F32" s="40"/>
      <c r="G32" s="33"/>
      <c r="J32" s="41"/>
      <c r="M32" s="78" t="s">
        <v>128</v>
      </c>
      <c r="P32" s="79">
        <f t="shared" si="13"/>
        <v>4.0645609937951948</v>
      </c>
      <c r="S32" s="79"/>
    </row>
    <row r="33" spans="1:22" x14ac:dyDescent="0.3">
      <c r="A33" s="21">
        <f>'1 1 2019'!A35*1.01</f>
        <v>4.1640272200252237</v>
      </c>
      <c r="B33" s="37" t="s">
        <v>58</v>
      </c>
      <c r="E33" s="25"/>
      <c r="M33" s="78" t="s">
        <v>129</v>
      </c>
      <c r="P33" s="79">
        <f t="shared" si="13"/>
        <v>4.1640272200252237</v>
      </c>
      <c r="S33" s="79"/>
    </row>
    <row r="34" spans="1:22" x14ac:dyDescent="0.3">
      <c r="A34" s="21">
        <f>'1 1 2019'!A36*1.01</f>
        <v>4.2634934462552554</v>
      </c>
      <c r="B34" s="37" t="s">
        <v>59</v>
      </c>
      <c r="E34" s="25"/>
      <c r="J34" s="41"/>
      <c r="M34" s="78" t="s">
        <v>130</v>
      </c>
      <c r="P34" s="79">
        <f t="shared" si="13"/>
        <v>4.2634934462552554</v>
      </c>
      <c r="S34" s="79"/>
    </row>
    <row r="35" spans="1:22" x14ac:dyDescent="0.3">
      <c r="A35" s="21">
        <f>'1 1 2019'!A37*1.01</f>
        <v>4.3629596724852844</v>
      </c>
      <c r="B35" s="37" t="s">
        <v>60</v>
      </c>
      <c r="E35" s="25"/>
      <c r="J35" s="41"/>
      <c r="M35" s="78" t="s">
        <v>131</v>
      </c>
      <c r="P35" s="79">
        <f t="shared" si="13"/>
        <v>4.3629596724852844</v>
      </c>
      <c r="S35" s="79"/>
    </row>
    <row r="36" spans="1:22" x14ac:dyDescent="0.3">
      <c r="A36" s="21">
        <f>'1 1 2019'!A38*1.01</f>
        <v>4.7664880178196052</v>
      </c>
      <c r="B36" s="37" t="s">
        <v>61</v>
      </c>
      <c r="E36" s="25"/>
      <c r="I36" s="42">
        <v>1.2450000000000001</v>
      </c>
      <c r="J36" s="42">
        <v>1.2636749999999999</v>
      </c>
      <c r="M36" s="78" t="s">
        <v>132</v>
      </c>
      <c r="P36" s="79">
        <f t="shared" si="13"/>
        <v>4.7664880178196052</v>
      </c>
      <c r="S36" s="79"/>
    </row>
    <row r="37" spans="1:22" x14ac:dyDescent="0.3">
      <c r="A37" s="21">
        <f>'1 1 2019'!A39*1.01</f>
        <v>4.8804748349115723</v>
      </c>
      <c r="B37" s="37" t="s">
        <v>62</v>
      </c>
      <c r="E37" s="25"/>
      <c r="J37" s="41"/>
      <c r="L37" s="22"/>
      <c r="M37" s="78" t="s">
        <v>133</v>
      </c>
      <c r="P37" s="79">
        <f t="shared" si="13"/>
        <v>4.8804748349115723</v>
      </c>
      <c r="S37" s="79"/>
    </row>
    <row r="38" spans="1:22" s="33" customFormat="1" x14ac:dyDescent="0.3">
      <c r="B38" s="22"/>
      <c r="C38" s="22"/>
      <c r="F38" s="22"/>
      <c r="G38" s="22"/>
      <c r="H38" s="22"/>
      <c r="I38" s="22"/>
      <c r="J38" s="41"/>
      <c r="K38" s="25"/>
      <c r="L38" s="25"/>
      <c r="M38" s="78"/>
      <c r="N38" s="84"/>
      <c r="O38" s="84"/>
      <c r="P38" s="84"/>
      <c r="Q38" s="84"/>
      <c r="R38" s="84"/>
      <c r="S38" s="79"/>
      <c r="T38" s="84"/>
      <c r="U38" s="84"/>
      <c r="V38" s="84"/>
    </row>
    <row r="39" spans="1:22" x14ac:dyDescent="0.3">
      <c r="A39" s="43" t="s">
        <v>63</v>
      </c>
      <c r="L39" s="22"/>
      <c r="S39" s="79"/>
    </row>
    <row r="40" spans="1:22" x14ac:dyDescent="0.3">
      <c r="A40" s="37" t="s">
        <v>64</v>
      </c>
      <c r="D40" s="37"/>
      <c r="E40" s="37"/>
      <c r="F40" s="37"/>
      <c r="G40" s="37"/>
      <c r="H40" s="37"/>
      <c r="I40" s="37"/>
      <c r="J40" s="37"/>
      <c r="M40" s="78" t="s">
        <v>153</v>
      </c>
      <c r="R40" s="85"/>
      <c r="S40" s="79"/>
    </row>
    <row r="41" spans="1:22" x14ac:dyDescent="0.3">
      <c r="A41" s="37" t="str">
        <f>"the hours of 6:00 p.m. and 6:00 a.m., shall be paid a shift differential of "&amp;TEXT(P41,"$#.000")&amp;" per hour for all hours worked on such shifts."</f>
        <v>the hours of 6:00 p.m. and 6:00 a.m., shall be paid a shift differential of $1.532 per hour for all hours worked on such shifts.</v>
      </c>
      <c r="D41" s="37"/>
      <c r="E41" s="37"/>
      <c r="F41" s="37"/>
      <c r="G41" s="37"/>
      <c r="H41" s="37"/>
      <c r="I41" s="37"/>
      <c r="J41" s="37"/>
      <c r="M41" s="78" t="s">
        <v>149</v>
      </c>
      <c r="P41" s="79">
        <v>1.532</v>
      </c>
      <c r="R41" s="85"/>
      <c r="S41" s="79"/>
    </row>
    <row r="42" spans="1:22" x14ac:dyDescent="0.3">
      <c r="A42" s="21"/>
      <c r="B42" s="37"/>
      <c r="D42" s="37"/>
      <c r="E42" s="37"/>
      <c r="F42" s="37"/>
      <c r="G42" s="37"/>
      <c r="H42" s="37"/>
      <c r="I42" s="37"/>
      <c r="J42" s="37"/>
      <c r="M42" s="78" t="s">
        <v>150</v>
      </c>
      <c r="P42" s="79"/>
    </row>
    <row r="43" spans="1:22" x14ac:dyDescent="0.3">
      <c r="D43" s="37"/>
      <c r="E43" s="37"/>
      <c r="F43" s="37"/>
      <c r="G43" s="37"/>
      <c r="H43" s="37"/>
      <c r="I43" s="37"/>
      <c r="J43" s="37"/>
    </row>
  </sheetData>
  <phoneticPr fontId="19" type="noConversion"/>
  <pageMargins left="1" right="0.25" top="1" bottom="0.5" header="0.5" footer="0.5"/>
  <pageSetup scale="8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A305-642D-4AC3-AC57-BDD453BF2A7D}">
  <sheetPr>
    <pageSetUpPr fitToPage="1"/>
  </sheetPr>
  <dimension ref="A1:AK44"/>
  <sheetViews>
    <sheetView showGridLines="0" workbookViewId="0">
      <selection activeCell="Q44" sqref="Q44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7.109375" style="25" customWidth="1"/>
    <col min="13" max="13" width="16.44140625" style="77" hidden="1" customWidth="1"/>
    <col min="14" max="14" width="12.109375" style="78" hidden="1" customWidth="1"/>
    <col min="15" max="15" width="8.33203125" style="78" hidden="1" customWidth="1"/>
    <col min="16" max="16" width="27" style="78" hidden="1" customWidth="1"/>
    <col min="17" max="23" width="7.44140625" style="78" hidden="1" customWidth="1"/>
    <col min="24" max="24" width="12" style="23" hidden="1" customWidth="1"/>
    <col min="25" max="25" width="12.109375" style="60" hidden="1" customWidth="1"/>
    <col min="26" max="26" width="8.33203125" style="60" hidden="1" customWidth="1"/>
    <col min="27" max="27" width="17.33203125" style="66" hidden="1" customWidth="1"/>
    <col min="28" max="30" width="7.44140625" style="60" hidden="1" customWidth="1"/>
    <col min="31" max="34" width="7.44140625" style="61" hidden="1" customWidth="1"/>
    <col min="35" max="16384" width="9.109375" style="23"/>
  </cols>
  <sheetData>
    <row r="1" spans="1:37" s="6" customFormat="1" ht="18" x14ac:dyDescent="0.35">
      <c r="A1" s="54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  <c r="M1" s="69" t="s">
        <v>137</v>
      </c>
      <c r="N1" s="70">
        <v>1.01</v>
      </c>
      <c r="O1" s="71"/>
      <c r="P1" s="71"/>
      <c r="Q1" s="71"/>
      <c r="R1" s="71"/>
      <c r="S1" s="71"/>
      <c r="T1" s="71"/>
      <c r="U1" s="71"/>
      <c r="V1" s="71"/>
      <c r="W1" s="71"/>
      <c r="Y1" s="55"/>
      <c r="Z1" s="55"/>
      <c r="AA1" s="65"/>
      <c r="AB1" s="55"/>
      <c r="AC1" s="55"/>
      <c r="AD1" s="55"/>
      <c r="AE1" s="56"/>
      <c r="AF1" s="56"/>
      <c r="AG1" s="56"/>
      <c r="AH1" s="56"/>
    </row>
    <row r="2" spans="1:37" s="6" customFormat="1" ht="15.6" x14ac:dyDescent="0.3">
      <c r="A2" s="52" t="s">
        <v>136</v>
      </c>
      <c r="B2" s="8"/>
      <c r="C2" s="8"/>
      <c r="D2" s="9"/>
      <c r="E2" s="10"/>
      <c r="F2" s="10"/>
      <c r="G2" s="10"/>
      <c r="H2" s="10"/>
      <c r="I2" s="10"/>
      <c r="J2" s="10"/>
      <c r="K2" s="10"/>
      <c r="M2" s="69" t="s">
        <v>138</v>
      </c>
      <c r="N2" s="71" t="s">
        <v>139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x14ac:dyDescent="0.3">
      <c r="A3" s="53" t="s">
        <v>1</v>
      </c>
      <c r="C3" s="8"/>
      <c r="D3" s="9"/>
      <c r="E3" s="10"/>
      <c r="F3" s="10"/>
      <c r="G3" s="10"/>
      <c r="H3" s="10"/>
      <c r="I3" s="10"/>
      <c r="J3" s="10"/>
      <c r="K3" s="10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x14ac:dyDescent="0.3">
      <c r="A4" s="53"/>
      <c r="C4" s="8"/>
      <c r="D4" s="9"/>
      <c r="E4" s="10"/>
      <c r="F4" s="10"/>
      <c r="G4" s="10"/>
      <c r="H4" s="10"/>
      <c r="I4" s="10"/>
      <c r="J4" s="10"/>
      <c r="K4" s="10"/>
      <c r="M4" s="71"/>
      <c r="N4" s="71"/>
      <c r="O4" s="71"/>
      <c r="P4" s="71"/>
      <c r="Q4" s="72">
        <v>4</v>
      </c>
      <c r="R4" s="72">
        <v>5</v>
      </c>
      <c r="S4" s="72">
        <v>6</v>
      </c>
      <c r="T4" s="72">
        <v>7</v>
      </c>
      <c r="U4" s="72">
        <v>8</v>
      </c>
      <c r="V4" s="72">
        <v>9</v>
      </c>
      <c r="W4" s="72">
        <v>10</v>
      </c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ht="27.6" x14ac:dyDescent="0.3">
      <c r="A5" s="12" t="s">
        <v>2</v>
      </c>
      <c r="B5" s="13" t="s">
        <v>3</v>
      </c>
      <c r="C5" s="12" t="s">
        <v>4</v>
      </c>
      <c r="D5" s="14" t="s">
        <v>5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7"/>
      <c r="L5" s="10"/>
      <c r="M5" s="73" t="s">
        <v>134</v>
      </c>
      <c r="N5" s="74" t="s">
        <v>2</v>
      </c>
      <c r="O5" s="74" t="s">
        <v>4</v>
      </c>
      <c r="P5" s="75" t="s">
        <v>5</v>
      </c>
      <c r="Q5" s="76" t="s">
        <v>7</v>
      </c>
      <c r="R5" s="76" t="s">
        <v>8</v>
      </c>
      <c r="S5" s="76" t="s">
        <v>9</v>
      </c>
      <c r="T5" s="71"/>
      <c r="U5" s="71"/>
      <c r="V5" s="71"/>
      <c r="W5" s="71"/>
      <c r="Y5" s="57" t="s">
        <v>2</v>
      </c>
      <c r="Z5" s="57" t="s">
        <v>4</v>
      </c>
      <c r="AA5" s="58" t="s">
        <v>5</v>
      </c>
      <c r="AB5" s="59" t="s">
        <v>7</v>
      </c>
      <c r="AC5" s="59" t="s">
        <v>8</v>
      </c>
      <c r="AD5" s="59" t="s">
        <v>9</v>
      </c>
      <c r="AE5" s="56"/>
      <c r="AF5" s="56"/>
      <c r="AG5" s="56"/>
      <c r="AH5" s="56"/>
    </row>
    <row r="6" spans="1:37" x14ac:dyDescent="0.3">
      <c r="A6" s="18" t="s">
        <v>19</v>
      </c>
      <c r="B6" s="19" t="s">
        <v>14</v>
      </c>
      <c r="C6" s="19" t="s">
        <v>20</v>
      </c>
      <c r="D6" s="20" t="s">
        <v>21</v>
      </c>
      <c r="E6" s="21">
        <f ca="1">Q6</f>
        <v>44.629172934852804</v>
      </c>
      <c r="F6" s="21">
        <f t="shared" ref="F6:G6" ca="1" si="0">R6</f>
        <v>45.968520139534412</v>
      </c>
      <c r="G6" s="21">
        <f t="shared" ca="1" si="0"/>
        <v>47.347693747879411</v>
      </c>
      <c r="H6" s="21"/>
      <c r="I6" s="21"/>
      <c r="J6" s="21"/>
      <c r="K6" s="21"/>
      <c r="M6" s="77" t="s">
        <v>135</v>
      </c>
      <c r="N6" s="78" t="str">
        <f>A6</f>
        <v>08210C</v>
      </c>
      <c r="O6" s="78" t="str">
        <f>C6</f>
        <v>02</v>
      </c>
      <c r="P6" s="78" t="str">
        <f>D6</f>
        <v>Police Sergeant</v>
      </c>
      <c r="Q6" s="79" cm="1">
        <f t="array" aca="1" ref="Q6" ca="1">IF($M6="Y",VLOOKUP($N6,INDIRECT($N$2),Q$4,0)*INDIRECT($M$1),VLOOKUP($N6,INDIRECT($N$2),Q$4,0))</f>
        <v>44.629172934852804</v>
      </c>
      <c r="R6" s="79" cm="1">
        <f t="array" aca="1" ref="R6" ca="1">IF($M6="Y",VLOOKUP($N6,INDIRECT($N$2),R$4,0)*INDIRECT($M$1),VLOOKUP($N6,INDIRECT($N$2),R$4,0))</f>
        <v>45.968520139534412</v>
      </c>
      <c r="S6" s="79" cm="1">
        <f t="array" aca="1" ref="S6" ca="1">IF($M6="Y",VLOOKUP($N6,INDIRECT($N$2),S$4,0)*INDIRECT($M$1),VLOOKUP($N6,INDIRECT($N$2),S$4,0))</f>
        <v>47.347693747879411</v>
      </c>
      <c r="U6" s="83"/>
      <c r="V6" s="83"/>
      <c r="W6" s="83"/>
      <c r="Y6" s="60" t="str">
        <f>N6</f>
        <v>08210C</v>
      </c>
      <c r="Z6" s="60" t="str">
        <f>O6</f>
        <v>02</v>
      </c>
      <c r="AA6" s="66" t="str">
        <f>P6</f>
        <v>Police Sergeant</v>
      </c>
      <c r="AB6" s="67">
        <f ca="1">ROUND(Q6,3)</f>
        <v>44.628999999999998</v>
      </c>
      <c r="AC6" s="67">
        <f t="shared" ref="AC6:AD11" ca="1" si="1">ROUND(R6,3)</f>
        <v>45.969000000000001</v>
      </c>
      <c r="AD6" s="67">
        <f t="shared" ca="1" si="1"/>
        <v>47.347999999999999</v>
      </c>
      <c r="AI6" s="39"/>
      <c r="AJ6" s="39"/>
      <c r="AK6" s="39"/>
    </row>
    <row r="7" spans="1:37" x14ac:dyDescent="0.3">
      <c r="A7" s="18" t="s">
        <v>22</v>
      </c>
      <c r="B7" s="19" t="s">
        <v>23</v>
      </c>
      <c r="C7" s="87" t="s">
        <v>20</v>
      </c>
      <c r="D7" s="20" t="s">
        <v>157</v>
      </c>
      <c r="E7" s="21">
        <f t="shared" ref="E7:E11" ca="1" si="2">Q7</f>
        <v>44.629172934852804</v>
      </c>
      <c r="F7" s="21">
        <f t="shared" ref="F7:F11" ca="1" si="3">R7</f>
        <v>45.968520139534412</v>
      </c>
      <c r="G7" s="21">
        <f t="shared" ref="G7:G11" ca="1" si="4">S7</f>
        <v>47.347693747879411</v>
      </c>
      <c r="H7" s="26"/>
      <c r="I7" s="26"/>
      <c r="J7" s="26"/>
      <c r="K7" s="26"/>
      <c r="M7" s="77" t="s">
        <v>135</v>
      </c>
      <c r="N7" s="78" t="str">
        <f t="shared" ref="N7:N9" si="5">A7</f>
        <v>08142C</v>
      </c>
      <c r="O7" s="78" t="str">
        <f t="shared" ref="O7:O9" si="6">C7</f>
        <v>02</v>
      </c>
      <c r="P7" s="78" t="str">
        <f t="shared" ref="P7:P9" si="7">D7</f>
        <v>Police Investigative Team Leader</v>
      </c>
      <c r="Q7" s="79">
        <f ca="1">Q6</f>
        <v>44.629172934852804</v>
      </c>
      <c r="R7" s="79">
        <f t="shared" ref="R7:S7" ca="1" si="8">R6</f>
        <v>45.968520139534412</v>
      </c>
      <c r="S7" s="79">
        <f t="shared" ca="1" si="8"/>
        <v>47.347693747879411</v>
      </c>
      <c r="U7" s="83"/>
      <c r="V7" s="83"/>
      <c r="W7" s="83"/>
      <c r="AB7" s="67"/>
      <c r="AC7" s="67"/>
      <c r="AD7" s="67"/>
      <c r="AI7" s="39"/>
      <c r="AJ7" s="39"/>
      <c r="AK7" s="39"/>
    </row>
    <row r="8" spans="1:37" hidden="1" x14ac:dyDescent="0.3">
      <c r="A8" s="18" t="s">
        <v>25</v>
      </c>
      <c r="B8" s="19" t="s">
        <v>23</v>
      </c>
      <c r="C8" s="87" t="s">
        <v>26</v>
      </c>
      <c r="D8" s="20" t="s">
        <v>158</v>
      </c>
      <c r="E8" s="21">
        <f t="shared" ca="1" si="2"/>
        <v>51.489437270761194</v>
      </c>
      <c r="F8" s="21">
        <f t="shared" ca="1" si="3"/>
        <v>53.538602629914934</v>
      </c>
      <c r="G8" s="21">
        <f t="shared" ca="1" si="4"/>
        <v>55.684658658838089</v>
      </c>
      <c r="H8" s="26"/>
      <c r="I8" s="26"/>
      <c r="J8" s="26"/>
      <c r="K8" s="26"/>
      <c r="M8" s="77" t="s">
        <v>135</v>
      </c>
      <c r="N8" s="78" t="str">
        <f t="shared" si="5"/>
        <v>08225C</v>
      </c>
      <c r="O8" s="78" t="str">
        <f t="shared" si="6"/>
        <v>03</v>
      </c>
      <c r="P8" s="78" t="str">
        <f t="shared" si="7"/>
        <v>Pollice Supv Internal Affairs</v>
      </c>
      <c r="Q8" s="79" cm="1">
        <f t="array" aca="1" ref="Q8" ca="1">IF($M8="Y",VLOOKUP($N8,INDIRECT($N$2),Q$4,0)*INDIRECT($M$1),VLOOKUP($N8,INDIRECT($N$2),Q$4,0))</f>
        <v>51.489437270761194</v>
      </c>
      <c r="R8" s="79" cm="1">
        <f t="array" aca="1" ref="R8" ca="1">IF($M8="Y",VLOOKUP($N8,INDIRECT($N$2),R$4,0)*INDIRECT($M$1),VLOOKUP($N8,INDIRECT($N$2),R$4,0))</f>
        <v>53.538602629914934</v>
      </c>
      <c r="S8" s="79" cm="1">
        <f t="array" aca="1" ref="S8" ca="1">IF($M8="Y",VLOOKUP($N8,INDIRECT($N$2),S$4,0)*INDIRECT($M$1),VLOOKUP($N8,INDIRECT($N$2),S$4,0))</f>
        <v>55.684658658838089</v>
      </c>
      <c r="U8" s="83"/>
      <c r="V8" s="83"/>
      <c r="W8" s="83"/>
      <c r="AB8" s="67"/>
      <c r="AC8" s="67"/>
      <c r="AD8" s="67"/>
      <c r="AI8" s="39"/>
      <c r="AJ8" s="39"/>
      <c r="AK8" s="39"/>
    </row>
    <row r="9" spans="1:37" hidden="1" x14ac:dyDescent="0.3">
      <c r="A9" s="18" t="s">
        <v>28</v>
      </c>
      <c r="B9" s="19" t="s">
        <v>23</v>
      </c>
      <c r="C9" s="87" t="s">
        <v>26</v>
      </c>
      <c r="D9" s="20" t="s">
        <v>159</v>
      </c>
      <c r="E9" s="21">
        <f t="shared" ca="1" si="2"/>
        <v>51.489437270761194</v>
      </c>
      <c r="F9" s="21">
        <f t="shared" ca="1" si="3"/>
        <v>53.538602629914934</v>
      </c>
      <c r="G9" s="21">
        <f t="shared" ca="1" si="4"/>
        <v>55.684658658838089</v>
      </c>
      <c r="H9" s="26"/>
      <c r="I9" s="26"/>
      <c r="J9" s="26"/>
      <c r="K9" s="26"/>
      <c r="M9" s="77" t="s">
        <v>135</v>
      </c>
      <c r="N9" s="78" t="str">
        <f t="shared" si="5"/>
        <v>08235C</v>
      </c>
      <c r="O9" s="78" t="str">
        <f t="shared" si="6"/>
        <v>03</v>
      </c>
      <c r="P9" s="78" t="str">
        <f t="shared" si="7"/>
        <v>Police Supv Morals &amp; Narcotics</v>
      </c>
      <c r="Q9" s="79" cm="1">
        <f t="array" aca="1" ref="Q9" ca="1">IF($M9="Y",VLOOKUP($N9,INDIRECT($N$2),Q$4,0)*INDIRECT($M$1),VLOOKUP($N9,INDIRECT($N$2),Q$4,0))</f>
        <v>51.489437270761194</v>
      </c>
      <c r="R9" s="79" cm="1">
        <f t="array" aca="1" ref="R9" ca="1">IF($M9="Y",VLOOKUP($N9,INDIRECT($N$2),R$4,0)*INDIRECT($M$1),VLOOKUP($N9,INDIRECT($N$2),R$4,0))</f>
        <v>53.538602629914934</v>
      </c>
      <c r="S9" s="79" cm="1">
        <f t="array" aca="1" ref="S9" ca="1">IF($M9="Y",VLOOKUP($N9,INDIRECT($N$2),S$4,0)*INDIRECT($M$1),VLOOKUP($N9,INDIRECT($N$2),S$4,0))</f>
        <v>55.684658658838089</v>
      </c>
      <c r="U9" s="83"/>
      <c r="V9" s="83"/>
      <c r="W9" s="83"/>
      <c r="AB9" s="67"/>
      <c r="AC9" s="67"/>
      <c r="AD9" s="67"/>
      <c r="AI9" s="39"/>
      <c r="AJ9" s="39"/>
      <c r="AK9" s="39"/>
    </row>
    <row r="10" spans="1:37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1">
        <f t="shared" ca="1" si="2"/>
        <v>51.489437270761194</v>
      </c>
      <c r="F10" s="21">
        <f t="shared" ca="1" si="3"/>
        <v>53.538602629914934</v>
      </c>
      <c r="G10" s="21">
        <f t="shared" ca="1" si="4"/>
        <v>55.684658658838089</v>
      </c>
      <c r="H10" s="21"/>
      <c r="I10" s="21"/>
      <c r="J10" s="21"/>
      <c r="K10" s="21"/>
      <c r="M10" s="77" t="s">
        <v>135</v>
      </c>
      <c r="N10" s="78" t="str">
        <f t="shared" ref="N10:N11" si="9">A10</f>
        <v>08150C</v>
      </c>
      <c r="O10" s="78" t="str">
        <f t="shared" ref="O10:P11" si="10">C10</f>
        <v>03</v>
      </c>
      <c r="P10" s="78" t="str">
        <f t="shared" si="10"/>
        <v>Police Lieutenant</v>
      </c>
      <c r="Q10" s="79" cm="1">
        <f t="array" aca="1" ref="Q10" ca="1">IF($M10="Y",VLOOKUP($N10,INDIRECT($N$2),Q$4,0)*INDIRECT($M$1),VLOOKUP($N10,INDIRECT($N$2),Q$4,0))</f>
        <v>51.489437270761194</v>
      </c>
      <c r="R10" s="79" cm="1">
        <f t="array" aca="1" ref="R10" ca="1">IF($M10="Y",VLOOKUP($N10,INDIRECT($N$2),R$4,0)*INDIRECT($M$1),VLOOKUP($N10,INDIRECT($N$2),R$4,0))</f>
        <v>53.538602629914934</v>
      </c>
      <c r="S10" s="79" cm="1">
        <f t="array" aca="1" ref="S10" ca="1">IF($M10="Y",VLOOKUP($N10,INDIRECT($N$2),S$4,0)*INDIRECT($M$1),VLOOKUP($N10,INDIRECT($N$2),S$4,0))</f>
        <v>55.684658658838089</v>
      </c>
      <c r="U10" s="83"/>
      <c r="V10" s="83"/>
      <c r="W10" s="83"/>
      <c r="Y10" s="60" t="str">
        <f t="shared" ref="Y10:AA11" si="11">N10</f>
        <v>08150C</v>
      </c>
      <c r="Z10" s="60" t="str">
        <f t="shared" si="11"/>
        <v>03</v>
      </c>
      <c r="AA10" s="66" t="str">
        <f t="shared" si="11"/>
        <v>Police Lieutenant</v>
      </c>
      <c r="AB10" s="67">
        <f t="shared" ref="AB10:AB11" ca="1" si="12">ROUND(Q10,3)</f>
        <v>51.488999999999997</v>
      </c>
      <c r="AC10" s="67">
        <f t="shared" ca="1" si="1"/>
        <v>53.539000000000001</v>
      </c>
      <c r="AD10" s="67">
        <f t="shared" ca="1" si="1"/>
        <v>55.685000000000002</v>
      </c>
      <c r="AI10" s="39"/>
      <c r="AJ10" s="39"/>
      <c r="AK10" s="39"/>
    </row>
    <row r="11" spans="1:37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1">
        <f t="shared" ca="1" si="2"/>
        <v>57.360722632909514</v>
      </c>
      <c r="F11" s="21">
        <f t="shared" ca="1" si="3"/>
        <v>59.074385971369054</v>
      </c>
      <c r="G11" s="21">
        <f t="shared" ca="1" si="4"/>
        <v>60.848786744609441</v>
      </c>
      <c r="H11" s="26"/>
      <c r="I11" s="26"/>
      <c r="J11" s="26"/>
      <c r="K11" s="26"/>
      <c r="M11" s="77" t="s">
        <v>135</v>
      </c>
      <c r="N11" s="78" t="str">
        <f t="shared" si="9"/>
        <v>08230C</v>
      </c>
      <c r="O11" s="78" t="str">
        <f t="shared" si="10"/>
        <v>04</v>
      </c>
      <c r="P11" s="78" t="str">
        <f t="shared" si="10"/>
        <v>Police Supv Licenses</v>
      </c>
      <c r="Q11" s="79" cm="1">
        <f t="array" aca="1" ref="Q11" ca="1">IF($M11="Y",VLOOKUP($N11,INDIRECT($N$2),Q$4,0)*INDIRECT($M$1),VLOOKUP($N11,INDIRECT($N$2),Q$4,0))</f>
        <v>57.360722632909514</v>
      </c>
      <c r="R11" s="79" cm="1">
        <f t="array" aca="1" ref="R11" ca="1">IF($M11="Y",VLOOKUP($N11,INDIRECT($N$2),R$4,0)*INDIRECT($M$1),VLOOKUP($N11,INDIRECT($N$2),R$4,0))</f>
        <v>59.074385971369054</v>
      </c>
      <c r="S11" s="79" cm="1">
        <f t="array" aca="1" ref="S11" ca="1">IF($M11="Y",VLOOKUP($N11,INDIRECT($N$2),S$4,0)*INDIRECT($M$1),VLOOKUP($N11,INDIRECT($N$2),S$4,0))</f>
        <v>60.848786744609441</v>
      </c>
      <c r="U11" s="83"/>
      <c r="V11" s="83"/>
      <c r="W11" s="83"/>
      <c r="Y11" s="60" t="str">
        <f t="shared" si="11"/>
        <v>08230C</v>
      </c>
      <c r="Z11" s="60" t="str">
        <f t="shared" si="11"/>
        <v>04</v>
      </c>
      <c r="AA11" s="66" t="str">
        <f t="shared" si="11"/>
        <v>Police Supv Licenses</v>
      </c>
      <c r="AB11" s="67">
        <f t="shared" ca="1" si="12"/>
        <v>57.360999999999997</v>
      </c>
      <c r="AC11" s="67">
        <f t="shared" ca="1" si="1"/>
        <v>59.073999999999998</v>
      </c>
      <c r="AD11" s="67">
        <f t="shared" ca="1" si="1"/>
        <v>60.848999999999997</v>
      </c>
      <c r="AI11" s="39"/>
      <c r="AJ11" s="39"/>
      <c r="AK11" s="39"/>
    </row>
    <row r="12" spans="1:37" x14ac:dyDescent="0.3">
      <c r="A12" s="33"/>
      <c r="B12" s="22"/>
      <c r="C12" s="22"/>
      <c r="D12" s="33"/>
      <c r="E12" s="26"/>
      <c r="F12" s="26"/>
      <c r="G12" s="26"/>
      <c r="H12" s="26"/>
      <c r="I12" s="26"/>
      <c r="J12" s="26"/>
      <c r="K12" s="22"/>
      <c r="L12" s="23"/>
      <c r="M12" s="78"/>
    </row>
    <row r="13" spans="1:37" s="6" customFormat="1" ht="55.2" x14ac:dyDescent="0.3">
      <c r="A13" s="11"/>
      <c r="B13" s="11"/>
      <c r="C13" s="8"/>
      <c r="D13" s="9"/>
      <c r="E13" s="51" t="s">
        <v>156</v>
      </c>
      <c r="F13" s="51" t="s">
        <v>39</v>
      </c>
      <c r="G13" s="51" t="s">
        <v>112</v>
      </c>
      <c r="H13" s="51" t="s">
        <v>113</v>
      </c>
      <c r="I13" s="10"/>
      <c r="J13" s="10"/>
      <c r="K13" s="10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Y13" s="55"/>
      <c r="Z13" s="55"/>
      <c r="AA13" s="65"/>
      <c r="AB13" s="55"/>
      <c r="AC13" s="55"/>
      <c r="AD13" s="55"/>
      <c r="AE13" s="56"/>
      <c r="AF13" s="56"/>
      <c r="AG13" s="56"/>
      <c r="AH13" s="56"/>
    </row>
    <row r="14" spans="1:37" s="6" customFormat="1" ht="27.6" x14ac:dyDescent="0.3">
      <c r="A14" s="12" t="s">
        <v>2</v>
      </c>
      <c r="B14" s="13" t="s">
        <v>3</v>
      </c>
      <c r="C14" s="12" t="s">
        <v>4</v>
      </c>
      <c r="D14" s="14" t="s">
        <v>5</v>
      </c>
      <c r="E14" s="15" t="s">
        <v>160</v>
      </c>
      <c r="F14" s="16" t="s">
        <v>7</v>
      </c>
      <c r="G14" s="16" t="s">
        <v>8</v>
      </c>
      <c r="H14" s="16" t="s">
        <v>9</v>
      </c>
      <c r="I14" s="16" t="s">
        <v>10</v>
      </c>
      <c r="J14" s="16" t="s">
        <v>11</v>
      </c>
      <c r="K14" s="16" t="s">
        <v>12</v>
      </c>
      <c r="L14" s="17"/>
      <c r="M14" s="76"/>
      <c r="N14" s="74" t="s">
        <v>2</v>
      </c>
      <c r="O14" s="74" t="s">
        <v>4</v>
      </c>
      <c r="P14" s="75" t="s">
        <v>5</v>
      </c>
      <c r="Q14" s="80" t="s">
        <v>160</v>
      </c>
      <c r="R14" s="76" t="s">
        <v>7</v>
      </c>
      <c r="S14" s="76" t="s">
        <v>8</v>
      </c>
      <c r="T14" s="76" t="s">
        <v>9</v>
      </c>
      <c r="U14" s="76" t="s">
        <v>10</v>
      </c>
      <c r="V14" s="76" t="s">
        <v>11</v>
      </c>
      <c r="W14" s="76" t="s">
        <v>12</v>
      </c>
      <c r="Y14" s="57" t="s">
        <v>2</v>
      </c>
      <c r="Z14" s="57" t="s">
        <v>4</v>
      </c>
      <c r="AA14" s="58" t="s">
        <v>5</v>
      </c>
      <c r="AB14" s="62" t="s">
        <v>160</v>
      </c>
      <c r="AC14" s="59" t="s">
        <v>7</v>
      </c>
      <c r="AD14" s="59" t="s">
        <v>8</v>
      </c>
      <c r="AE14" s="59" t="s">
        <v>9</v>
      </c>
      <c r="AF14" s="59" t="s">
        <v>10</v>
      </c>
      <c r="AG14" s="59" t="s">
        <v>11</v>
      </c>
      <c r="AH14" s="59" t="s">
        <v>12</v>
      </c>
    </row>
    <row r="15" spans="1:37" x14ac:dyDescent="0.3">
      <c r="A15" s="18" t="s">
        <v>13</v>
      </c>
      <c r="B15" s="19" t="s">
        <v>14</v>
      </c>
      <c r="C15" s="19" t="s">
        <v>15</v>
      </c>
      <c r="D15" s="20" t="s">
        <v>95</v>
      </c>
      <c r="E15" s="21">
        <f t="shared" ref="E15" ca="1" si="13">Q15</f>
        <v>31.764499999999998</v>
      </c>
      <c r="F15" s="21">
        <f t="shared" ref="F15" ca="1" si="14">R15</f>
        <v>33.037100000000002</v>
      </c>
      <c r="G15" s="21">
        <f t="shared" ref="G15" ca="1" si="15">S15</f>
        <v>34.00367</v>
      </c>
      <c r="H15" s="21">
        <f t="shared" ref="H15" ca="1" si="16">T15</f>
        <v>35.020739999999996</v>
      </c>
      <c r="I15" s="21">
        <f t="shared" ref="I15" ca="1" si="17">U15</f>
        <v>36.955900000000007</v>
      </c>
      <c r="J15" s="21">
        <f t="shared" ref="J15" ca="1" si="18">V15</f>
        <v>38.804200000000002</v>
      </c>
      <c r="K15" s="21">
        <f t="shared" ref="K15" ca="1" si="19">W15</f>
        <v>41.147400000000005</v>
      </c>
      <c r="L15" s="22"/>
      <c r="M15" s="81" t="s">
        <v>135</v>
      </c>
      <c r="N15" s="78" t="str">
        <f>A15</f>
        <v>08170C</v>
      </c>
      <c r="O15" s="78" t="str">
        <f>C15</f>
        <v>01</v>
      </c>
      <c r="P15" s="78" t="str">
        <f>D15</f>
        <v>Police Officer</v>
      </c>
      <c r="Q15" s="79" cm="1">
        <f t="array" aca="1" ref="Q15" ca="1">IF($M15="Y",VLOOKUP($N15,INDIRECT($N$2),Q$4,0)*INDIRECT($M$1),VLOOKUP($N15,INDIRECT($N$2),Q$4,0))</f>
        <v>31.764499999999998</v>
      </c>
      <c r="R15" s="79" cm="1">
        <f t="array" aca="1" ref="R15" ca="1">IF($M15="Y",VLOOKUP($N15,INDIRECT($N$2),R$4,0)*INDIRECT($M$1),VLOOKUP($N15,INDIRECT($N$2),R$4,0))</f>
        <v>33.037100000000002</v>
      </c>
      <c r="S15" s="79" cm="1">
        <f t="array" aca="1" ref="S15" ca="1">IF($M15="Y",VLOOKUP($N15,INDIRECT($N$2),S$4,0)*INDIRECT($M$1),VLOOKUP($N15,INDIRECT($N$2),S$4,0))</f>
        <v>34.00367</v>
      </c>
      <c r="T15" s="79" cm="1">
        <f t="array" aca="1" ref="T15" ca="1">IF($M15="Y",VLOOKUP($N15,INDIRECT($N$2),T$4,0)*INDIRECT($M$1),VLOOKUP($N15,INDIRECT($N$2),T$4,0))</f>
        <v>35.020739999999996</v>
      </c>
      <c r="U15" s="79" cm="1">
        <f t="array" aca="1" ref="U15" ca="1">IF($M15="Y",VLOOKUP($N15,INDIRECT($N$2),U$4,0)*INDIRECT($M$1),VLOOKUP($N15,INDIRECT($N$2),U$4,0))</f>
        <v>36.955900000000007</v>
      </c>
      <c r="V15" s="79" cm="1">
        <f t="array" aca="1" ref="V15" ca="1">IF($M15="Y",VLOOKUP($N15,INDIRECT($N$2),V$4,0)*INDIRECT($M$1),VLOOKUP($N15,INDIRECT($N$2),V$4,0))</f>
        <v>38.804200000000002</v>
      </c>
      <c r="W15" s="79" cm="1">
        <f t="array" aca="1" ref="W15" ca="1">IF($M15="Y",VLOOKUP($N15,INDIRECT($N$2),W$4,0)*INDIRECT($M$1),VLOOKUP($N15,INDIRECT($N$2),W$4,0))</f>
        <v>41.147400000000005</v>
      </c>
      <c r="Y15" s="60" t="str">
        <f t="shared" ref="Y15:AA15" si="20">N15</f>
        <v>08170C</v>
      </c>
      <c r="Z15" s="60" t="str">
        <f t="shared" si="20"/>
        <v>01</v>
      </c>
      <c r="AA15" s="66" t="str">
        <f t="shared" si="20"/>
        <v>Police Officer</v>
      </c>
      <c r="AB15" s="67">
        <f t="shared" ref="AB15:AH15" ca="1" si="21">ROUND(Q15,3)</f>
        <v>31.765000000000001</v>
      </c>
      <c r="AC15" s="67">
        <f t="shared" ca="1" si="21"/>
        <v>33.036999999999999</v>
      </c>
      <c r="AD15" s="67">
        <f t="shared" ca="1" si="21"/>
        <v>34.003999999999998</v>
      </c>
      <c r="AE15" s="67">
        <f t="shared" ca="1" si="21"/>
        <v>35.021000000000001</v>
      </c>
      <c r="AF15" s="67">
        <f t="shared" ca="1" si="21"/>
        <v>36.956000000000003</v>
      </c>
      <c r="AG15" s="67">
        <f t="shared" ca="1" si="21"/>
        <v>38.804000000000002</v>
      </c>
      <c r="AH15" s="67">
        <f t="shared" ca="1" si="21"/>
        <v>41.146999999999998</v>
      </c>
    </row>
    <row r="16" spans="1:37" x14ac:dyDescent="0.3">
      <c r="A16" s="18"/>
      <c r="B16" s="19"/>
      <c r="C16" s="19"/>
      <c r="D16" s="20"/>
      <c r="E16" s="21"/>
      <c r="F16" s="21"/>
      <c r="G16" s="21"/>
      <c r="H16" s="21"/>
      <c r="I16" s="21"/>
      <c r="J16" s="21"/>
      <c r="K16" s="21"/>
      <c r="L16" s="22"/>
      <c r="M16" s="81"/>
      <c r="Q16" s="83"/>
      <c r="R16" s="83"/>
      <c r="S16" s="83"/>
      <c r="T16" s="83"/>
      <c r="U16" s="83"/>
      <c r="V16" s="83"/>
      <c r="W16" s="83"/>
    </row>
    <row r="17" spans="1:28" x14ac:dyDescent="0.3">
      <c r="A17" s="18"/>
      <c r="B17" s="19"/>
      <c r="C17" s="19"/>
      <c r="D17" s="20"/>
      <c r="E17" s="21"/>
      <c r="F17" s="21"/>
      <c r="G17" s="21"/>
      <c r="H17" s="21"/>
      <c r="I17" s="21"/>
      <c r="J17" s="21"/>
      <c r="K17" s="21"/>
      <c r="L17" s="22"/>
      <c r="M17" s="81"/>
      <c r="Q17" s="79"/>
      <c r="R17" s="79"/>
      <c r="S17" s="79"/>
      <c r="T17" s="79"/>
      <c r="U17" s="79"/>
      <c r="V17" s="79"/>
      <c r="W17" s="79"/>
    </row>
    <row r="18" spans="1:28" x14ac:dyDescent="0.3">
      <c r="A18" s="35" t="s">
        <v>42</v>
      </c>
      <c r="B18" s="22"/>
      <c r="C18" s="22"/>
      <c r="D18" s="33"/>
      <c r="E18" s="33"/>
      <c r="F18" s="33"/>
      <c r="G18" s="33"/>
      <c r="I18" s="33"/>
      <c r="J18" s="36"/>
      <c r="K18" s="36"/>
      <c r="L18" s="36"/>
      <c r="M18" s="82"/>
      <c r="Y18" s="60" t="s">
        <v>42</v>
      </c>
      <c r="AB18" s="60" t="s">
        <v>155</v>
      </c>
    </row>
    <row r="19" spans="1:28" x14ac:dyDescent="0.3">
      <c r="A19" s="21">
        <f ca="1">Q19</f>
        <v>0.24193224247785905</v>
      </c>
      <c r="B19" s="37" t="s">
        <v>43</v>
      </c>
      <c r="M19" s="77" t="s">
        <v>135</v>
      </c>
      <c r="N19" s="78" t="s">
        <v>114</v>
      </c>
      <c r="Q19" s="79" cm="1">
        <f t="array" aca="1" ref="Q19" ca="1">IF($M19="Y",VLOOKUP($N19,INDIRECT($N$2),Q$4,0)*INDIRECT($M$1),VLOOKUP($N19,INDIRECT($N$2),Q$4,0))</f>
        <v>0.24193224247785905</v>
      </c>
      <c r="S19" s="83"/>
      <c r="T19" s="79"/>
      <c r="U19" s="79"/>
      <c r="Y19" s="60" t="str">
        <f>N19</f>
        <v>7th Year</v>
      </c>
      <c r="AB19" s="67">
        <f ca="1">ROUND(Q19,3)</f>
        <v>0.24199999999999999</v>
      </c>
    </row>
    <row r="20" spans="1:28" x14ac:dyDescent="0.3">
      <c r="A20" s="21">
        <f t="shared" ref="A20:A38" ca="1" si="22">Q20</f>
        <v>0.34239313097018959</v>
      </c>
      <c r="B20" s="37" t="s">
        <v>44</v>
      </c>
      <c r="M20" s="77" t="s">
        <v>135</v>
      </c>
      <c r="N20" s="78" t="s">
        <v>115</v>
      </c>
      <c r="Q20" s="79" cm="1">
        <f t="array" aca="1" ref="Q20" ca="1">IF($M20="Y",VLOOKUP($N20,INDIRECT($N$2),Q$4,0)*INDIRECT($M$1),VLOOKUP($N20,INDIRECT($N$2),Q$4,0))</f>
        <v>0.34239313097018959</v>
      </c>
      <c r="S20" s="83"/>
      <c r="T20" s="79"/>
      <c r="U20" s="79"/>
      <c r="Y20" s="60" t="str">
        <f t="shared" ref="Y20:Y38" si="23">N20</f>
        <v>8th Year</v>
      </c>
      <c r="AB20" s="67">
        <f t="shared" ref="AB20:AB38" ca="1" si="24">ROUND(Q20,3)</f>
        <v>0.34200000000000003</v>
      </c>
    </row>
    <row r="21" spans="1:28" x14ac:dyDescent="0.3">
      <c r="A21" s="21">
        <f t="shared" ca="1" si="22"/>
        <v>0.44285401946252012</v>
      </c>
      <c r="B21" s="37" t="s">
        <v>45</v>
      </c>
      <c r="M21" s="77" t="s">
        <v>135</v>
      </c>
      <c r="N21" s="78" t="s">
        <v>116</v>
      </c>
      <c r="Q21" s="79" cm="1">
        <f t="array" aca="1" ref="Q21" ca="1">IF($M21="Y",VLOOKUP($N21,INDIRECT($N$2),Q$4,0)*INDIRECT($M$1),VLOOKUP($N21,INDIRECT($N$2),Q$4,0))</f>
        <v>0.44285401946252012</v>
      </c>
      <c r="S21" s="83"/>
      <c r="T21" s="79"/>
      <c r="U21" s="79"/>
      <c r="Y21" s="60" t="str">
        <f t="shared" si="23"/>
        <v>9th Year</v>
      </c>
      <c r="AB21" s="67">
        <f t="shared" ca="1" si="24"/>
        <v>0.443</v>
      </c>
    </row>
    <row r="22" spans="1:28" x14ac:dyDescent="0.3">
      <c r="A22" s="21">
        <f t="shared" ca="1" si="22"/>
        <v>0.54331490795485071</v>
      </c>
      <c r="B22" s="37" t="s">
        <v>46</v>
      </c>
      <c r="M22" s="77" t="s">
        <v>135</v>
      </c>
      <c r="N22" s="78" t="s">
        <v>117</v>
      </c>
      <c r="Q22" s="79" cm="1">
        <f t="array" aca="1" ref="Q22" ca="1">IF($M22="Y",VLOOKUP($N22,INDIRECT($N$2),Q$4,0)*INDIRECT($M$1),VLOOKUP($N22,INDIRECT($N$2),Q$4,0))</f>
        <v>0.54331490795485071</v>
      </c>
      <c r="S22" s="83"/>
      <c r="T22" s="79"/>
      <c r="U22" s="79"/>
      <c r="Y22" s="60" t="str">
        <f t="shared" si="23"/>
        <v>10th Year</v>
      </c>
      <c r="AB22" s="67">
        <f t="shared" ca="1" si="24"/>
        <v>0.54300000000000004</v>
      </c>
    </row>
    <row r="23" spans="1:28" x14ac:dyDescent="0.3">
      <c r="A23" s="21">
        <f t="shared" ca="1" si="22"/>
        <v>0.64377579644718119</v>
      </c>
      <c r="B23" s="37" t="s">
        <v>47</v>
      </c>
      <c r="D23" s="25"/>
      <c r="E23" s="25"/>
      <c r="M23" s="77" t="s">
        <v>135</v>
      </c>
      <c r="N23" s="78" t="s">
        <v>118</v>
      </c>
      <c r="Q23" s="79" cm="1">
        <f t="array" aca="1" ref="Q23" ca="1">IF($M23="Y",VLOOKUP($N23,INDIRECT($N$2),Q$4,0)*INDIRECT($M$1),VLOOKUP($N23,INDIRECT($N$2),Q$4,0))</f>
        <v>0.64377579644718119</v>
      </c>
      <c r="S23" s="83"/>
      <c r="T23" s="79"/>
      <c r="U23" s="79"/>
      <c r="Y23" s="60" t="str">
        <f t="shared" si="23"/>
        <v>11th Year</v>
      </c>
      <c r="AB23" s="67">
        <f t="shared" ca="1" si="24"/>
        <v>0.64400000000000002</v>
      </c>
    </row>
    <row r="24" spans="1:28" x14ac:dyDescent="0.3">
      <c r="A24" s="21">
        <f t="shared" ca="1" si="22"/>
        <v>1.9726476461208413</v>
      </c>
      <c r="B24" s="37" t="s">
        <v>48</v>
      </c>
      <c r="C24" s="37"/>
      <c r="D24" s="25"/>
      <c r="E24" s="25"/>
      <c r="F24" s="23"/>
      <c r="G24" s="38"/>
      <c r="L24" s="23"/>
      <c r="M24" s="77" t="s">
        <v>135</v>
      </c>
      <c r="N24" s="78" t="s">
        <v>119</v>
      </c>
      <c r="Q24" s="79" cm="1">
        <f t="array" aca="1" ref="Q24" ca="1">IF($M24="Y",VLOOKUP($N24,INDIRECT($N$2),Q$4,0)*INDIRECT($M$1),VLOOKUP($N24,INDIRECT($N$2),Q$4,0))</f>
        <v>1.9726476461208413</v>
      </c>
      <c r="S24" s="83"/>
      <c r="T24" s="79"/>
      <c r="U24" s="79"/>
      <c r="Y24" s="60" t="str">
        <f t="shared" si="23"/>
        <v>12th Year</v>
      </c>
      <c r="AB24" s="67">
        <f t="shared" ca="1" si="24"/>
        <v>1.9730000000000001</v>
      </c>
    </row>
    <row r="25" spans="1:28" x14ac:dyDescent="0.3">
      <c r="A25" s="21">
        <f t="shared" ca="1" si="22"/>
        <v>2.0731085346131715</v>
      </c>
      <c r="B25" s="39" t="s">
        <v>49</v>
      </c>
      <c r="D25" s="25"/>
      <c r="E25" s="25"/>
      <c r="M25" s="77" t="s">
        <v>135</v>
      </c>
      <c r="N25" s="78" t="s">
        <v>120</v>
      </c>
      <c r="Q25" s="79" cm="1">
        <f t="array" aca="1" ref="Q25" ca="1">IF($M25="Y",VLOOKUP($N25,INDIRECT($N$2),Q$4,0)*INDIRECT($M$1),VLOOKUP($N25,INDIRECT($N$2),Q$4,0))</f>
        <v>2.0731085346131715</v>
      </c>
      <c r="S25" s="83"/>
      <c r="T25" s="79"/>
      <c r="U25" s="79"/>
      <c r="Y25" s="60" t="str">
        <f t="shared" si="23"/>
        <v>13th Year</v>
      </c>
      <c r="AB25" s="67">
        <f t="shared" ca="1" si="24"/>
        <v>2.073</v>
      </c>
    </row>
    <row r="26" spans="1:28" x14ac:dyDescent="0.3">
      <c r="A26" s="21">
        <f t="shared" ca="1" si="22"/>
        <v>2.1735694231055027</v>
      </c>
      <c r="B26" s="37" t="s">
        <v>50</v>
      </c>
      <c r="M26" s="77" t="s">
        <v>135</v>
      </c>
      <c r="N26" s="78" t="s">
        <v>121</v>
      </c>
      <c r="Q26" s="79" cm="1">
        <f t="array" aca="1" ref="Q26" ca="1">IF($M26="Y",VLOOKUP($N26,INDIRECT($N$2),Q$4,0)*INDIRECT($M$1),VLOOKUP($N26,INDIRECT($N$2),Q$4,0))</f>
        <v>2.1735694231055027</v>
      </c>
      <c r="S26" s="83"/>
      <c r="T26" s="79"/>
      <c r="U26" s="79"/>
      <c r="Y26" s="60" t="str">
        <f t="shared" si="23"/>
        <v>14th Year</v>
      </c>
      <c r="AB26" s="67">
        <f t="shared" ca="1" si="24"/>
        <v>2.1739999999999999</v>
      </c>
    </row>
    <row r="27" spans="1:28" x14ac:dyDescent="0.3">
      <c r="A27" s="21">
        <f t="shared" ca="1" si="22"/>
        <v>2.7858682120900555</v>
      </c>
      <c r="B27" s="37" t="s">
        <v>51</v>
      </c>
      <c r="D27" s="25"/>
      <c r="E27" s="25"/>
      <c r="F27" s="40"/>
      <c r="M27" s="77" t="s">
        <v>135</v>
      </c>
      <c r="N27" s="78" t="s">
        <v>122</v>
      </c>
      <c r="Q27" s="79" cm="1">
        <f t="array" aca="1" ref="Q27" ca="1">IF($M27="Y",VLOOKUP($N27,INDIRECT($N$2),Q$4,0)*INDIRECT($M$1),VLOOKUP($N27,INDIRECT($N$2),Q$4,0))</f>
        <v>2.7858682120900555</v>
      </c>
      <c r="S27" s="83"/>
      <c r="T27" s="79"/>
      <c r="U27" s="79"/>
      <c r="Y27" s="60" t="str">
        <f t="shared" si="23"/>
        <v>15th Year</v>
      </c>
      <c r="AB27" s="67">
        <f t="shared" ca="1" si="24"/>
        <v>2.786</v>
      </c>
    </row>
    <row r="28" spans="1:28" x14ac:dyDescent="0.3">
      <c r="A28" s="21">
        <f t="shared" ca="1" si="22"/>
        <v>2.8863291005823846</v>
      </c>
      <c r="B28" s="37" t="s">
        <v>52</v>
      </c>
      <c r="D28" s="25"/>
      <c r="E28" s="25"/>
      <c r="F28" s="40"/>
      <c r="M28" s="77" t="s">
        <v>135</v>
      </c>
      <c r="N28" s="78" t="s">
        <v>123</v>
      </c>
      <c r="Q28" s="79" cm="1">
        <f t="array" aca="1" ref="Q28" ca="1">IF($M28="Y",VLOOKUP($N28,INDIRECT($N$2),Q$4,0)*INDIRECT($M$1),VLOOKUP($N28,INDIRECT($N$2),Q$4,0))</f>
        <v>2.8863291005823846</v>
      </c>
      <c r="S28" s="83"/>
      <c r="T28" s="79"/>
      <c r="U28" s="79"/>
      <c r="Y28" s="60" t="str">
        <f t="shared" si="23"/>
        <v>16th Year</v>
      </c>
      <c r="AB28" s="67">
        <f t="shared" ca="1" si="24"/>
        <v>2.8860000000000001</v>
      </c>
    </row>
    <row r="29" spans="1:28" x14ac:dyDescent="0.3">
      <c r="A29" s="21">
        <f t="shared" ca="1" si="22"/>
        <v>2.9867899890747145</v>
      </c>
      <c r="B29" s="37" t="s">
        <v>53</v>
      </c>
      <c r="E29" s="25"/>
      <c r="F29" s="40"/>
      <c r="J29" s="41"/>
      <c r="M29" s="77" t="s">
        <v>135</v>
      </c>
      <c r="N29" s="78" t="s">
        <v>124</v>
      </c>
      <c r="Q29" s="79" cm="1">
        <f t="array" aca="1" ref="Q29" ca="1">IF($M29="Y",VLOOKUP($N29,INDIRECT($N$2),Q$4,0)*INDIRECT($M$1),VLOOKUP($N29,INDIRECT($N$2),Q$4,0))</f>
        <v>2.9867899890747145</v>
      </c>
      <c r="S29" s="83"/>
      <c r="T29" s="79"/>
      <c r="U29" s="79"/>
      <c r="Y29" s="60" t="str">
        <f t="shared" si="23"/>
        <v>17th Year</v>
      </c>
      <c r="AB29" s="67">
        <f t="shared" ca="1" si="24"/>
        <v>2.9870000000000001</v>
      </c>
    </row>
    <row r="30" spans="1:28" x14ac:dyDescent="0.3">
      <c r="A30" s="21">
        <f t="shared" ca="1" si="22"/>
        <v>3.0872508775670462</v>
      </c>
      <c r="B30" s="37" t="s">
        <v>54</v>
      </c>
      <c r="E30" s="25"/>
      <c r="F30" s="40"/>
      <c r="G30" s="23"/>
      <c r="J30" s="41"/>
      <c r="M30" s="77" t="s">
        <v>135</v>
      </c>
      <c r="N30" s="78" t="s">
        <v>125</v>
      </c>
      <c r="Q30" s="79" cm="1">
        <f t="array" aca="1" ref="Q30" ca="1">IF($M30="Y",VLOOKUP($N30,INDIRECT($N$2),Q$4,0)*INDIRECT($M$1),VLOOKUP($N30,INDIRECT($N$2),Q$4,0))</f>
        <v>3.0872508775670462</v>
      </c>
      <c r="S30" s="83"/>
      <c r="T30" s="79"/>
      <c r="U30" s="79"/>
      <c r="Y30" s="60" t="str">
        <f t="shared" si="23"/>
        <v>18th Year</v>
      </c>
      <c r="AB30" s="67">
        <f t="shared" ca="1" si="24"/>
        <v>3.0870000000000002</v>
      </c>
    </row>
    <row r="31" spans="1:28" x14ac:dyDescent="0.3">
      <c r="A31" s="21">
        <f t="shared" ca="1" si="22"/>
        <v>3.1877117660593757</v>
      </c>
      <c r="B31" s="37" t="s">
        <v>55</v>
      </c>
      <c r="C31" s="22"/>
      <c r="E31" s="25"/>
      <c r="F31" s="40"/>
      <c r="G31" s="23"/>
      <c r="M31" s="77" t="s">
        <v>135</v>
      </c>
      <c r="N31" s="78" t="s">
        <v>126</v>
      </c>
      <c r="Q31" s="79" cm="1">
        <f t="array" aca="1" ref="Q31" ca="1">IF($M31="Y",VLOOKUP($N31,INDIRECT($N$2),Q$4,0)*INDIRECT($M$1),VLOOKUP($N31,INDIRECT($N$2),Q$4,0))</f>
        <v>3.1877117660593757</v>
      </c>
      <c r="S31" s="83"/>
      <c r="T31" s="79"/>
      <c r="U31" s="79"/>
      <c r="Y31" s="60" t="str">
        <f t="shared" si="23"/>
        <v>19th Year</v>
      </c>
      <c r="AB31" s="67">
        <f t="shared" ca="1" si="24"/>
        <v>3.1880000000000002</v>
      </c>
    </row>
    <row r="32" spans="1:28" x14ac:dyDescent="0.3">
      <c r="A32" s="21">
        <f t="shared" ca="1" si="22"/>
        <v>4.0047457152408157</v>
      </c>
      <c r="B32" s="37" t="s">
        <v>56</v>
      </c>
      <c r="D32" s="33"/>
      <c r="E32" s="25"/>
      <c r="F32" s="40"/>
      <c r="G32" s="23"/>
      <c r="J32" s="41"/>
      <c r="M32" s="77" t="s">
        <v>135</v>
      </c>
      <c r="N32" s="78" t="s">
        <v>127</v>
      </c>
      <c r="Q32" s="79" cm="1">
        <f t="array" aca="1" ref="Q32" ca="1">IF($M32="Y",VLOOKUP($N32,INDIRECT($N$2),Q$4,0)*INDIRECT($M$1),VLOOKUP($N32,INDIRECT($N$2),Q$4,0))</f>
        <v>4.0047457152408157</v>
      </c>
      <c r="S32" s="83"/>
      <c r="T32" s="79"/>
      <c r="U32" s="79"/>
      <c r="Y32" s="60" t="str">
        <f t="shared" si="23"/>
        <v>20th Year</v>
      </c>
      <c r="AB32" s="67">
        <f t="shared" ca="1" si="24"/>
        <v>4.0049999999999999</v>
      </c>
    </row>
    <row r="33" spans="1:34" x14ac:dyDescent="0.3">
      <c r="A33" s="21">
        <f t="shared" ca="1" si="22"/>
        <v>4.1052066037331469</v>
      </c>
      <c r="B33" s="37" t="s">
        <v>57</v>
      </c>
      <c r="E33" s="33"/>
      <c r="F33" s="40"/>
      <c r="G33" s="33"/>
      <c r="J33" s="41"/>
      <c r="M33" s="77" t="s">
        <v>135</v>
      </c>
      <c r="N33" s="78" t="s">
        <v>128</v>
      </c>
      <c r="Q33" s="79" cm="1">
        <f t="array" aca="1" ref="Q33" ca="1">IF($M33="Y",VLOOKUP($N33,INDIRECT($N$2),Q$4,0)*INDIRECT($M$1),VLOOKUP($N33,INDIRECT($N$2),Q$4,0))</f>
        <v>4.1052066037331469</v>
      </c>
      <c r="S33" s="83"/>
      <c r="T33" s="79"/>
      <c r="U33" s="79"/>
      <c r="Y33" s="60" t="str">
        <f t="shared" si="23"/>
        <v>21st Year</v>
      </c>
      <c r="AB33" s="67">
        <f t="shared" ca="1" si="24"/>
        <v>4.1050000000000004</v>
      </c>
    </row>
    <row r="34" spans="1:34" x14ac:dyDescent="0.3">
      <c r="A34" s="21">
        <f t="shared" ca="1" si="22"/>
        <v>4.2056674922254764</v>
      </c>
      <c r="B34" s="37" t="s">
        <v>58</v>
      </c>
      <c r="E34" s="25"/>
      <c r="M34" s="77" t="s">
        <v>135</v>
      </c>
      <c r="N34" s="78" t="s">
        <v>129</v>
      </c>
      <c r="Q34" s="79" cm="1">
        <f t="array" aca="1" ref="Q34" ca="1">IF($M34="Y",VLOOKUP($N34,INDIRECT($N$2),Q$4,0)*INDIRECT($M$1),VLOOKUP($N34,INDIRECT($N$2),Q$4,0))</f>
        <v>4.2056674922254764</v>
      </c>
      <c r="S34" s="83"/>
      <c r="T34" s="79"/>
      <c r="U34" s="79"/>
      <c r="Y34" s="60" t="str">
        <f t="shared" si="23"/>
        <v>22nd Year</v>
      </c>
      <c r="AB34" s="67">
        <f t="shared" ca="1" si="24"/>
        <v>4.2060000000000004</v>
      </c>
    </row>
    <row r="35" spans="1:34" x14ac:dyDescent="0.3">
      <c r="A35" s="21">
        <f t="shared" ca="1" si="22"/>
        <v>4.3061283807178077</v>
      </c>
      <c r="B35" s="37" t="s">
        <v>59</v>
      </c>
      <c r="E35" s="25"/>
      <c r="J35" s="41"/>
      <c r="M35" s="77" t="s">
        <v>135</v>
      </c>
      <c r="N35" s="78" t="s">
        <v>130</v>
      </c>
      <c r="Q35" s="79" cm="1">
        <f t="array" aca="1" ref="Q35" ca="1">IF($M35="Y",VLOOKUP($N35,INDIRECT($N$2),Q$4,0)*INDIRECT($M$1),VLOOKUP($N35,INDIRECT($N$2),Q$4,0))</f>
        <v>4.3061283807178077</v>
      </c>
      <c r="S35" s="83"/>
      <c r="T35" s="79"/>
      <c r="U35" s="79"/>
      <c r="Y35" s="60" t="str">
        <f t="shared" si="23"/>
        <v>23rd Year</v>
      </c>
      <c r="AB35" s="67">
        <f t="shared" ca="1" si="24"/>
        <v>4.306</v>
      </c>
    </row>
    <row r="36" spans="1:34" x14ac:dyDescent="0.3">
      <c r="A36" s="21">
        <f t="shared" ca="1" si="22"/>
        <v>4.4065892692101372</v>
      </c>
      <c r="B36" s="37" t="s">
        <v>60</v>
      </c>
      <c r="E36" s="25"/>
      <c r="J36" s="41"/>
      <c r="M36" s="77" t="s">
        <v>135</v>
      </c>
      <c r="N36" s="78" t="s">
        <v>131</v>
      </c>
      <c r="Q36" s="79" cm="1">
        <f t="array" aca="1" ref="Q36" ca="1">IF($M36="Y",VLOOKUP($N36,INDIRECT($N$2),Q$4,0)*INDIRECT($M$1),VLOOKUP($N36,INDIRECT($N$2),Q$4,0))</f>
        <v>4.4065892692101372</v>
      </c>
      <c r="S36" s="83"/>
      <c r="T36" s="79"/>
      <c r="U36" s="79"/>
      <c r="Y36" s="60" t="str">
        <f t="shared" si="23"/>
        <v>24th Year</v>
      </c>
      <c r="AB36" s="67">
        <f t="shared" ca="1" si="24"/>
        <v>4.407</v>
      </c>
    </row>
    <row r="37" spans="1:34" x14ac:dyDescent="0.3">
      <c r="A37" s="21">
        <f t="shared" ca="1" si="22"/>
        <v>4.8141528979978014</v>
      </c>
      <c r="B37" s="37" t="s">
        <v>61</v>
      </c>
      <c r="E37" s="25"/>
      <c r="M37" s="77" t="s">
        <v>135</v>
      </c>
      <c r="N37" s="78" t="s">
        <v>132</v>
      </c>
      <c r="Q37" s="79" cm="1">
        <f t="array" aca="1" ref="Q37" ca="1">IF($M37="Y",VLOOKUP($N37,INDIRECT($N$2),Q$4,0)*INDIRECT($M$1),VLOOKUP($N37,INDIRECT($N$2),Q$4,0))</f>
        <v>4.8141528979978014</v>
      </c>
      <c r="S37" s="83"/>
      <c r="T37" s="79"/>
      <c r="U37" s="79"/>
      <c r="Y37" s="60" t="str">
        <f t="shared" si="23"/>
        <v>25th Year</v>
      </c>
      <c r="AB37" s="67">
        <f t="shared" ca="1" si="24"/>
        <v>4.8140000000000001</v>
      </c>
    </row>
    <row r="38" spans="1:34" x14ac:dyDescent="0.3">
      <c r="A38" s="21">
        <f t="shared" ca="1" si="22"/>
        <v>4.9292795832606879</v>
      </c>
      <c r="B38" s="37" t="s">
        <v>62</v>
      </c>
      <c r="E38" s="25"/>
      <c r="J38" s="41"/>
      <c r="L38" s="22"/>
      <c r="M38" s="81" t="s">
        <v>135</v>
      </c>
      <c r="N38" s="78" t="s">
        <v>133</v>
      </c>
      <c r="Q38" s="79" cm="1">
        <f t="array" aca="1" ref="Q38" ca="1">IF($M38="Y",VLOOKUP($N38,INDIRECT($N$2),Q$4,0)*INDIRECT($M$1),VLOOKUP($N38,INDIRECT($N$2),Q$4,0))</f>
        <v>4.9292795832606879</v>
      </c>
      <c r="S38" s="83"/>
      <c r="T38" s="79"/>
      <c r="U38" s="79"/>
      <c r="Y38" s="60" t="str">
        <f t="shared" si="23"/>
        <v>26th Year</v>
      </c>
      <c r="AB38" s="67">
        <f t="shared" ca="1" si="24"/>
        <v>4.9290000000000003</v>
      </c>
    </row>
    <row r="39" spans="1:34" s="33" customFormat="1" x14ac:dyDescent="0.3">
      <c r="B39" s="22"/>
      <c r="C39" s="22"/>
      <c r="F39" s="22"/>
      <c r="G39" s="22"/>
      <c r="H39" s="22"/>
      <c r="I39" s="22"/>
      <c r="J39" s="41"/>
      <c r="K39" s="25"/>
      <c r="L39" s="25"/>
      <c r="M39" s="77"/>
      <c r="N39" s="78"/>
      <c r="O39" s="84"/>
      <c r="P39" s="84"/>
      <c r="Q39" s="84"/>
      <c r="R39" s="84"/>
      <c r="S39" s="84"/>
      <c r="T39" s="79"/>
      <c r="U39" s="79"/>
      <c r="V39" s="84"/>
      <c r="W39" s="84"/>
      <c r="Y39" s="63"/>
      <c r="Z39" s="63"/>
      <c r="AA39" s="68"/>
      <c r="AB39" s="63"/>
      <c r="AC39" s="63"/>
      <c r="AD39" s="63"/>
      <c r="AE39" s="64"/>
      <c r="AF39" s="64"/>
      <c r="AG39" s="64"/>
      <c r="AH39" s="64"/>
    </row>
    <row r="40" spans="1:34" x14ac:dyDescent="0.3">
      <c r="A40" s="43" t="s">
        <v>63</v>
      </c>
      <c r="L40" s="22"/>
      <c r="M40" s="81"/>
      <c r="T40" s="79"/>
      <c r="U40" s="79"/>
    </row>
    <row r="41" spans="1:34" x14ac:dyDescent="0.3">
      <c r="A41" s="37" t="s">
        <v>64</v>
      </c>
      <c r="D41" s="37"/>
      <c r="E41" s="37"/>
      <c r="F41" s="37"/>
      <c r="G41" s="37"/>
      <c r="H41" s="37"/>
      <c r="I41" s="37"/>
      <c r="J41" s="37"/>
      <c r="N41" s="78" t="s">
        <v>154</v>
      </c>
      <c r="S41" s="85"/>
      <c r="T41" s="79"/>
      <c r="U41" s="79"/>
      <c r="Y41" s="60" t="s">
        <v>154</v>
      </c>
      <c r="AB41" s="60" t="s">
        <v>155</v>
      </c>
    </row>
    <row r="42" spans="1:34" x14ac:dyDescent="0.3">
      <c r="A42" s="37" t="str">
        <f ca="1">"the hours of 6:00 p.m. and 6:00 a.m., shall be paid a shift differential of "&amp;TEXT(Q42,"$#.000")&amp;" per hour for all hours worked on such shifts."</f>
        <v>the hours of 6:00 p.m. and 6:00 a.m., shall be paid a shift differential of $1.547 per hour for all hours worked on such shifts.</v>
      </c>
      <c r="D42" s="37"/>
      <c r="E42" s="37"/>
      <c r="F42" s="37"/>
      <c r="G42" s="37"/>
      <c r="H42" s="37"/>
      <c r="I42" s="37"/>
      <c r="J42" s="37"/>
      <c r="M42" s="77" t="s">
        <v>135</v>
      </c>
      <c r="N42" s="78" t="s">
        <v>149</v>
      </c>
      <c r="Q42" s="79" cm="1">
        <f t="array" aca="1" ref="Q42" ca="1">IF($M42="Y",VLOOKUP($N42,INDIRECT($N$2),Q$4,0)*INDIRECT($M$1),VLOOKUP($N42,INDIRECT($N$2),Q$4,0))</f>
        <v>1.54732</v>
      </c>
      <c r="S42" s="85"/>
      <c r="T42" s="79"/>
      <c r="U42" s="79"/>
      <c r="Y42" s="60" t="str">
        <f t="shared" ref="Y42:Y43" si="25">N42</f>
        <v>LNF</v>
      </c>
      <c r="AB42" s="67">
        <f t="shared" ref="AB42" ca="1" si="26">ROUND(Q42,3)</f>
        <v>1.5469999999999999</v>
      </c>
    </row>
    <row r="43" spans="1:34" x14ac:dyDescent="0.3">
      <c r="A43" s="21"/>
      <c r="B43" s="37"/>
      <c r="D43" s="37"/>
      <c r="E43" s="37"/>
      <c r="F43" s="37"/>
      <c r="G43" s="37"/>
      <c r="H43" s="37"/>
      <c r="I43" s="37"/>
      <c r="J43" s="37"/>
      <c r="N43" s="78" t="s">
        <v>161</v>
      </c>
      <c r="Q43" s="79"/>
      <c r="Y43" s="60" t="str">
        <f t="shared" si="25"/>
        <v>LNG</v>
      </c>
      <c r="AB43" s="67"/>
    </row>
    <row r="44" spans="1:34" x14ac:dyDescent="0.3">
      <c r="D44" s="37"/>
      <c r="E44" s="37"/>
      <c r="F44" s="37"/>
      <c r="G44" s="37"/>
      <c r="H44" s="37"/>
      <c r="I44" s="37"/>
      <c r="J44" s="37"/>
    </row>
  </sheetData>
  <pageMargins left="1" right="0.25" top="1" bottom="0.5" header="0.5" footer="0.5"/>
  <pageSetup scale="9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2B23-6C74-4DC9-B47D-9B613784C3E2}">
  <sheetPr>
    <pageSetUpPr fitToPage="1"/>
  </sheetPr>
  <dimension ref="A1:AK44"/>
  <sheetViews>
    <sheetView showGridLines="0" workbookViewId="0">
      <selection activeCell="Q44" sqref="Q44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7.109375" style="25" customWidth="1"/>
    <col min="13" max="13" width="16.44140625" style="77" hidden="1" customWidth="1"/>
    <col min="14" max="14" width="12.109375" style="78" hidden="1" customWidth="1"/>
    <col min="15" max="15" width="8.33203125" style="78" hidden="1" customWidth="1"/>
    <col min="16" max="16" width="27" style="78" hidden="1" customWidth="1"/>
    <col min="17" max="23" width="7.44140625" style="78" hidden="1" customWidth="1"/>
    <col min="24" max="24" width="9.109375" style="23" hidden="1" customWidth="1"/>
    <col min="25" max="25" width="12.109375" style="60" hidden="1" customWidth="1"/>
    <col min="26" max="26" width="8.33203125" style="60" hidden="1" customWidth="1"/>
    <col min="27" max="27" width="17.33203125" style="66" hidden="1" customWidth="1"/>
    <col min="28" max="30" width="7.44140625" style="60" hidden="1" customWidth="1"/>
    <col min="31" max="34" width="7.44140625" style="61" hidden="1" customWidth="1"/>
    <col min="35" max="16384" width="9.109375" style="23"/>
  </cols>
  <sheetData>
    <row r="1" spans="1:37" s="6" customFormat="1" ht="18" x14ac:dyDescent="0.35">
      <c r="A1" s="54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  <c r="M1" s="69" t="s">
        <v>142</v>
      </c>
      <c r="N1" s="70">
        <v>1.0149999999999999</v>
      </c>
      <c r="O1" s="71"/>
      <c r="P1" s="71"/>
      <c r="Q1" s="71"/>
      <c r="R1" s="71"/>
      <c r="S1" s="71"/>
      <c r="T1" s="71"/>
      <c r="U1" s="71"/>
      <c r="V1" s="71"/>
      <c r="W1" s="71"/>
      <c r="Y1" s="55"/>
      <c r="Z1" s="55"/>
      <c r="AA1" s="65"/>
      <c r="AB1" s="55"/>
      <c r="AC1" s="55"/>
      <c r="AD1" s="55"/>
      <c r="AE1" s="56"/>
      <c r="AF1" s="56"/>
      <c r="AG1" s="56"/>
      <c r="AH1" s="56"/>
    </row>
    <row r="2" spans="1:37" s="6" customFormat="1" ht="15.6" x14ac:dyDescent="0.3">
      <c r="A2" s="52" t="s">
        <v>151</v>
      </c>
      <c r="B2" s="8"/>
      <c r="C2" s="8"/>
      <c r="D2" s="9"/>
      <c r="E2" s="10"/>
      <c r="F2" s="10"/>
      <c r="G2" s="10"/>
      <c r="H2" s="10"/>
      <c r="I2" s="10"/>
      <c r="J2" s="10"/>
      <c r="K2" s="10"/>
      <c r="M2" s="69" t="s">
        <v>138</v>
      </c>
      <c r="N2" s="71" t="s">
        <v>141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x14ac:dyDescent="0.3">
      <c r="A3" s="53" t="s">
        <v>1</v>
      </c>
      <c r="C3" s="8"/>
      <c r="D3" s="9"/>
      <c r="E3" s="10"/>
      <c r="F3" s="10"/>
      <c r="G3" s="10"/>
      <c r="H3" s="10"/>
      <c r="I3" s="10"/>
      <c r="J3" s="10"/>
      <c r="K3" s="10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x14ac:dyDescent="0.3">
      <c r="A4" s="53"/>
      <c r="C4" s="8"/>
      <c r="D4" s="9"/>
      <c r="E4" s="10"/>
      <c r="F4" s="10"/>
      <c r="G4" s="10"/>
      <c r="H4" s="10"/>
      <c r="I4" s="10"/>
      <c r="J4" s="10"/>
      <c r="K4" s="10"/>
      <c r="M4" s="71"/>
      <c r="N4" s="71"/>
      <c r="O4" s="71"/>
      <c r="P4" s="71"/>
      <c r="Q4" s="72">
        <v>4</v>
      </c>
      <c r="R4" s="72">
        <v>5</v>
      </c>
      <c r="S4" s="72">
        <v>6</v>
      </c>
      <c r="T4" s="72">
        <v>7</v>
      </c>
      <c r="U4" s="72">
        <v>8</v>
      </c>
      <c r="V4" s="72">
        <v>9</v>
      </c>
      <c r="W4" s="72">
        <v>10</v>
      </c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ht="27.6" x14ac:dyDescent="0.3">
      <c r="A5" s="12" t="s">
        <v>2</v>
      </c>
      <c r="B5" s="13" t="s">
        <v>3</v>
      </c>
      <c r="C5" s="12" t="s">
        <v>4</v>
      </c>
      <c r="D5" s="14" t="s">
        <v>5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7"/>
      <c r="L5" s="10"/>
      <c r="M5" s="73" t="s">
        <v>134</v>
      </c>
      <c r="N5" s="74" t="s">
        <v>2</v>
      </c>
      <c r="O5" s="74" t="s">
        <v>4</v>
      </c>
      <c r="P5" s="75" t="s">
        <v>5</v>
      </c>
      <c r="Q5" s="76" t="s">
        <v>7</v>
      </c>
      <c r="R5" s="76" t="s">
        <v>8</v>
      </c>
      <c r="S5" s="76" t="s">
        <v>9</v>
      </c>
      <c r="T5" s="71"/>
      <c r="U5" s="71"/>
      <c r="V5" s="71"/>
      <c r="W5" s="71"/>
      <c r="Y5" s="57" t="s">
        <v>2</v>
      </c>
      <c r="Z5" s="57" t="s">
        <v>4</v>
      </c>
      <c r="AA5" s="58" t="s">
        <v>5</v>
      </c>
      <c r="AB5" s="59" t="s">
        <v>7</v>
      </c>
      <c r="AC5" s="59" t="s">
        <v>8</v>
      </c>
      <c r="AD5" s="59" t="s">
        <v>9</v>
      </c>
      <c r="AE5" s="56"/>
      <c r="AF5" s="56"/>
      <c r="AG5" s="56"/>
      <c r="AH5" s="56"/>
    </row>
    <row r="6" spans="1:37" x14ac:dyDescent="0.3">
      <c r="A6" s="18" t="s">
        <v>19</v>
      </c>
      <c r="B6" s="19" t="s">
        <v>14</v>
      </c>
      <c r="C6" s="19" t="s">
        <v>20</v>
      </c>
      <c r="D6" s="20" t="s">
        <v>21</v>
      </c>
      <c r="E6" s="21">
        <f ca="1">Q6</f>
        <v>45.298610528875592</v>
      </c>
      <c r="F6" s="21">
        <f t="shared" ref="F6:G6" ca="1" si="0">R6</f>
        <v>46.658047941627423</v>
      </c>
      <c r="G6" s="21">
        <f t="shared" ca="1" si="0"/>
        <v>48.057909154097601</v>
      </c>
      <c r="H6" s="21"/>
      <c r="I6" s="21"/>
      <c r="J6" s="21"/>
      <c r="K6" s="21"/>
      <c r="M6" s="77" t="s">
        <v>135</v>
      </c>
      <c r="N6" s="78" t="str">
        <f>A6</f>
        <v>08210C</v>
      </c>
      <c r="O6" s="78" t="str">
        <f>C6</f>
        <v>02</v>
      </c>
      <c r="P6" s="78" t="str">
        <f>D6</f>
        <v>Police Sergeant</v>
      </c>
      <c r="Q6" s="79" cm="1">
        <f t="array" aca="1" ref="Q6" ca="1">IF($M6="Y",VLOOKUP($N6,INDIRECT($N$2),Q$4,0)*INDIRECT($M$1),VLOOKUP($N6,INDIRECT($N$2),Q$4,0))</f>
        <v>45.298610528875592</v>
      </c>
      <c r="R6" s="79" cm="1">
        <f t="array" aca="1" ref="R6" ca="1">IF($M6="Y",VLOOKUP($N6,INDIRECT($N$2),R$4,0)*INDIRECT($M$1),VLOOKUP($N6,INDIRECT($N$2),R$4,0))</f>
        <v>46.658047941627423</v>
      </c>
      <c r="S6" s="79" cm="1">
        <f t="array" aca="1" ref="S6" ca="1">IF($M6="Y",VLOOKUP($N6,INDIRECT($N$2),S$4,0)*INDIRECT($M$1),VLOOKUP($N6,INDIRECT($N$2),S$4,0))</f>
        <v>48.057909154097601</v>
      </c>
      <c r="U6" s="83"/>
      <c r="V6" s="83"/>
      <c r="W6" s="83"/>
      <c r="Y6" s="60" t="str">
        <f>N6</f>
        <v>08210C</v>
      </c>
      <c r="Z6" s="60" t="str">
        <f>O6</f>
        <v>02</v>
      </c>
      <c r="AA6" s="66" t="str">
        <f>P6</f>
        <v>Police Sergeant</v>
      </c>
      <c r="AB6" s="67">
        <f ca="1">ROUND(Q6,3)</f>
        <v>45.298999999999999</v>
      </c>
      <c r="AC6" s="67">
        <f t="shared" ref="AC6:AD11" ca="1" si="1">ROUND(R6,3)</f>
        <v>46.658000000000001</v>
      </c>
      <c r="AD6" s="67">
        <f t="shared" ca="1" si="1"/>
        <v>48.058</v>
      </c>
      <c r="AI6" s="39"/>
      <c r="AJ6" s="39"/>
      <c r="AK6" s="39"/>
    </row>
    <row r="7" spans="1:37" x14ac:dyDescent="0.3">
      <c r="A7" s="18" t="s">
        <v>22</v>
      </c>
      <c r="B7" s="19" t="s">
        <v>23</v>
      </c>
      <c r="C7" s="87" t="s">
        <v>20</v>
      </c>
      <c r="D7" s="20" t="s">
        <v>157</v>
      </c>
      <c r="E7" s="21">
        <f t="shared" ref="E7" ca="1" si="2">Q7</f>
        <v>45.298610528875592</v>
      </c>
      <c r="F7" s="21">
        <f t="shared" ref="F7" ca="1" si="3">R7</f>
        <v>46.658047941627423</v>
      </c>
      <c r="G7" s="21">
        <f t="shared" ref="G7" ca="1" si="4">S7</f>
        <v>48.057909154097601</v>
      </c>
      <c r="H7" s="26"/>
      <c r="I7" s="26"/>
      <c r="J7" s="26"/>
      <c r="K7" s="26"/>
      <c r="M7" s="77" t="s">
        <v>135</v>
      </c>
      <c r="N7" s="78" t="str">
        <f t="shared" ref="N7:N9" si="5">A7</f>
        <v>08142C</v>
      </c>
      <c r="O7" s="78" t="str">
        <f t="shared" ref="O7:O9" si="6">C7</f>
        <v>02</v>
      </c>
      <c r="P7" s="78" t="str">
        <f t="shared" ref="P7:P9" si="7">D7</f>
        <v>Police Investigative Team Leader</v>
      </c>
      <c r="Q7" s="79" cm="1">
        <f t="array" aca="1" ref="Q7" ca="1">IF($M7="Y",VLOOKUP($N7,INDIRECT($N$2),Q$4,0)*INDIRECT($M$1),VLOOKUP($N7,INDIRECT($N$2),Q$4,0))</f>
        <v>45.298610528875592</v>
      </c>
      <c r="R7" s="79" cm="1">
        <f t="array" aca="1" ref="R7" ca="1">IF($M7="Y",VLOOKUP($N7,INDIRECT($N$2),R$4,0)*INDIRECT($M$1),VLOOKUP($N7,INDIRECT($N$2),R$4,0))</f>
        <v>46.658047941627423</v>
      </c>
      <c r="S7" s="79" cm="1">
        <f t="array" aca="1" ref="S7" ca="1">IF($M7="Y",VLOOKUP($N7,INDIRECT($N$2),S$4,0)*INDIRECT($M$1),VLOOKUP($N7,INDIRECT($N$2),S$4,0))</f>
        <v>48.057909154097601</v>
      </c>
      <c r="U7" s="83"/>
      <c r="V7" s="83"/>
      <c r="W7" s="83"/>
      <c r="AB7" s="67"/>
      <c r="AC7" s="67"/>
      <c r="AD7" s="67"/>
      <c r="AI7" s="39"/>
      <c r="AJ7" s="39"/>
      <c r="AK7" s="39"/>
    </row>
    <row r="8" spans="1:37" hidden="1" x14ac:dyDescent="0.3">
      <c r="A8" s="18" t="s">
        <v>25</v>
      </c>
      <c r="B8" s="19" t="s">
        <v>23</v>
      </c>
      <c r="C8" s="87" t="s">
        <v>26</v>
      </c>
      <c r="D8" s="20" t="s">
        <v>158</v>
      </c>
      <c r="E8" s="21">
        <f t="shared" ref="E8:E9" ca="1" si="8">Q8</f>
        <v>52.261778829822603</v>
      </c>
      <c r="F8" s="21">
        <f t="shared" ref="F8:F9" ca="1" si="9">R8</f>
        <v>54.341681669363652</v>
      </c>
      <c r="G8" s="21">
        <f t="shared" ref="G8:G9" ca="1" si="10">S8</f>
        <v>56.519928538720656</v>
      </c>
      <c r="H8" s="26"/>
      <c r="I8" s="26"/>
      <c r="J8" s="26"/>
      <c r="K8" s="26"/>
      <c r="M8" s="77" t="s">
        <v>135</v>
      </c>
      <c r="N8" s="78" t="str">
        <f t="shared" si="5"/>
        <v>08225C</v>
      </c>
      <c r="O8" s="78" t="str">
        <f t="shared" si="6"/>
        <v>03</v>
      </c>
      <c r="P8" s="78" t="str">
        <f t="shared" si="7"/>
        <v>Pollice Supv Internal Affairs</v>
      </c>
      <c r="Q8" s="79" cm="1">
        <f t="array" aca="1" ref="Q8" ca="1">IF($M8="Y",VLOOKUP($N8,INDIRECT($N$2),Q$4,0)*INDIRECT($M$1),VLOOKUP($N8,INDIRECT($N$2),Q$4,0))</f>
        <v>52.261778829822603</v>
      </c>
      <c r="R8" s="79" cm="1">
        <f t="array" aca="1" ref="R8" ca="1">IF($M8="Y",VLOOKUP($N8,INDIRECT($N$2),R$4,0)*INDIRECT($M$1),VLOOKUP($N8,INDIRECT($N$2),R$4,0))</f>
        <v>54.341681669363652</v>
      </c>
      <c r="S8" s="79" cm="1">
        <f t="array" aca="1" ref="S8" ca="1">IF($M8="Y",VLOOKUP($N8,INDIRECT($N$2),S$4,0)*INDIRECT($M$1),VLOOKUP($N8,INDIRECT($N$2),S$4,0))</f>
        <v>56.519928538720656</v>
      </c>
      <c r="U8" s="83"/>
      <c r="V8" s="83"/>
      <c r="W8" s="83"/>
      <c r="AB8" s="67"/>
      <c r="AC8" s="67"/>
      <c r="AD8" s="67"/>
      <c r="AI8" s="39"/>
      <c r="AJ8" s="39"/>
      <c r="AK8" s="39"/>
    </row>
    <row r="9" spans="1:37" hidden="1" x14ac:dyDescent="0.3">
      <c r="A9" s="18" t="s">
        <v>28</v>
      </c>
      <c r="B9" s="19" t="s">
        <v>23</v>
      </c>
      <c r="C9" s="87" t="s">
        <v>26</v>
      </c>
      <c r="D9" s="20" t="s">
        <v>159</v>
      </c>
      <c r="E9" s="21">
        <f t="shared" ca="1" si="8"/>
        <v>52.261778829822603</v>
      </c>
      <c r="F9" s="21">
        <f t="shared" ca="1" si="9"/>
        <v>54.341681669363652</v>
      </c>
      <c r="G9" s="21">
        <f t="shared" ca="1" si="10"/>
        <v>56.519928538720656</v>
      </c>
      <c r="H9" s="26"/>
      <c r="I9" s="26"/>
      <c r="J9" s="26"/>
      <c r="K9" s="26"/>
      <c r="M9" s="77" t="s">
        <v>135</v>
      </c>
      <c r="N9" s="78" t="str">
        <f t="shared" si="5"/>
        <v>08235C</v>
      </c>
      <c r="O9" s="78" t="str">
        <f t="shared" si="6"/>
        <v>03</v>
      </c>
      <c r="P9" s="78" t="str">
        <f t="shared" si="7"/>
        <v>Police Supv Morals &amp; Narcotics</v>
      </c>
      <c r="Q9" s="79" cm="1">
        <f t="array" aca="1" ref="Q9" ca="1">IF($M9="Y",VLOOKUP($N9,INDIRECT($N$2),Q$4,0)*INDIRECT($M$1),VLOOKUP($N9,INDIRECT($N$2),Q$4,0))</f>
        <v>52.261778829822603</v>
      </c>
      <c r="R9" s="79" cm="1">
        <f t="array" aca="1" ref="R9" ca="1">IF($M9="Y",VLOOKUP($N9,INDIRECT($N$2),R$4,0)*INDIRECT($M$1),VLOOKUP($N9,INDIRECT($N$2),R$4,0))</f>
        <v>54.341681669363652</v>
      </c>
      <c r="S9" s="79" cm="1">
        <f t="array" aca="1" ref="S9" ca="1">IF($M9="Y",VLOOKUP($N9,INDIRECT($N$2),S$4,0)*INDIRECT($M$1),VLOOKUP($N9,INDIRECT($N$2),S$4,0))</f>
        <v>56.519928538720656</v>
      </c>
      <c r="U9" s="83"/>
      <c r="V9" s="83"/>
      <c r="W9" s="83"/>
      <c r="AB9" s="67"/>
      <c r="AC9" s="67"/>
      <c r="AD9" s="67"/>
      <c r="AI9" s="39"/>
      <c r="AJ9" s="39"/>
      <c r="AK9" s="39"/>
    </row>
    <row r="10" spans="1:37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1">
        <f t="shared" ref="E10:E11" ca="1" si="11">Q10</f>
        <v>52.261778829822603</v>
      </c>
      <c r="F10" s="21">
        <f t="shared" ref="F10:F11" ca="1" si="12">R10</f>
        <v>54.341681669363652</v>
      </c>
      <c r="G10" s="21">
        <f t="shared" ref="G10:G11" ca="1" si="13">S10</f>
        <v>56.519928538720656</v>
      </c>
      <c r="H10" s="21"/>
      <c r="I10" s="21"/>
      <c r="J10" s="21"/>
      <c r="K10" s="21"/>
      <c r="M10" s="77" t="s">
        <v>135</v>
      </c>
      <c r="N10" s="78" t="str">
        <f t="shared" ref="N10:N11" si="14">A10</f>
        <v>08150C</v>
      </c>
      <c r="O10" s="78" t="str">
        <f t="shared" ref="O10:P11" si="15">C10</f>
        <v>03</v>
      </c>
      <c r="P10" s="78" t="str">
        <f t="shared" si="15"/>
        <v>Police Lieutenant</v>
      </c>
      <c r="Q10" s="79" cm="1">
        <f t="array" aca="1" ref="Q10" ca="1">IF($M10="Y",VLOOKUP($N10,INDIRECT($N$2),Q$4,0)*INDIRECT($M$1),VLOOKUP($N10,INDIRECT($N$2),Q$4,0))</f>
        <v>52.261778829822603</v>
      </c>
      <c r="R10" s="79" cm="1">
        <f t="array" aca="1" ref="R10" ca="1">IF($M10="Y",VLOOKUP($N10,INDIRECT($N$2),R$4,0)*INDIRECT($M$1),VLOOKUP($N10,INDIRECT($N$2),R$4,0))</f>
        <v>54.341681669363652</v>
      </c>
      <c r="S10" s="79" cm="1">
        <f t="array" aca="1" ref="S10" ca="1">IF($M10="Y",VLOOKUP($N10,INDIRECT($N$2),S$4,0)*INDIRECT($M$1),VLOOKUP($N10,INDIRECT($N$2),S$4,0))</f>
        <v>56.519928538720656</v>
      </c>
      <c r="U10" s="83"/>
      <c r="V10" s="83"/>
      <c r="W10" s="83"/>
      <c r="Y10" s="60" t="str">
        <f t="shared" ref="Y10:AA11" si="16">N10</f>
        <v>08150C</v>
      </c>
      <c r="Z10" s="60" t="str">
        <f t="shared" si="16"/>
        <v>03</v>
      </c>
      <c r="AA10" s="66" t="str">
        <f t="shared" si="16"/>
        <v>Police Lieutenant</v>
      </c>
      <c r="AB10" s="67">
        <f t="shared" ref="AB10:AB11" ca="1" si="17">ROUND(Q10,3)</f>
        <v>52.262</v>
      </c>
      <c r="AC10" s="67">
        <f t="shared" ca="1" si="1"/>
        <v>54.341999999999999</v>
      </c>
      <c r="AD10" s="67">
        <f t="shared" ca="1" si="1"/>
        <v>56.52</v>
      </c>
      <c r="AI10" s="39"/>
      <c r="AJ10" s="39"/>
      <c r="AK10" s="39"/>
    </row>
    <row r="11" spans="1:37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1">
        <f t="shared" ca="1" si="11"/>
        <v>58.221133472403153</v>
      </c>
      <c r="F11" s="21">
        <f t="shared" ca="1" si="12"/>
        <v>59.960501760939586</v>
      </c>
      <c r="G11" s="21">
        <f t="shared" ca="1" si="13"/>
        <v>61.761518545778578</v>
      </c>
      <c r="H11" s="26"/>
      <c r="I11" s="26"/>
      <c r="J11" s="26"/>
      <c r="K11" s="26"/>
      <c r="M11" s="77" t="s">
        <v>135</v>
      </c>
      <c r="N11" s="78" t="str">
        <f t="shared" si="14"/>
        <v>08230C</v>
      </c>
      <c r="O11" s="78" t="str">
        <f t="shared" si="15"/>
        <v>04</v>
      </c>
      <c r="P11" s="78" t="str">
        <f t="shared" si="15"/>
        <v>Police Supv Licenses</v>
      </c>
      <c r="Q11" s="79" cm="1">
        <f t="array" aca="1" ref="Q11" ca="1">IF($M11="Y",VLOOKUP($N11,INDIRECT($N$2),Q$4,0)*INDIRECT($M$1),VLOOKUP($N11,INDIRECT($N$2),Q$4,0))</f>
        <v>58.221133472403153</v>
      </c>
      <c r="R11" s="79" cm="1">
        <f t="array" aca="1" ref="R11" ca="1">IF($M11="Y",VLOOKUP($N11,INDIRECT($N$2),R$4,0)*INDIRECT($M$1),VLOOKUP($N11,INDIRECT($N$2),R$4,0))</f>
        <v>59.960501760939586</v>
      </c>
      <c r="S11" s="79" cm="1">
        <f t="array" aca="1" ref="S11" ca="1">IF($M11="Y",VLOOKUP($N11,INDIRECT($N$2),S$4,0)*INDIRECT($M$1),VLOOKUP($N11,INDIRECT($N$2),S$4,0))</f>
        <v>61.761518545778578</v>
      </c>
      <c r="U11" s="83"/>
      <c r="V11" s="83"/>
      <c r="W11" s="83"/>
      <c r="Y11" s="60" t="str">
        <f t="shared" si="16"/>
        <v>08230C</v>
      </c>
      <c r="Z11" s="60" t="str">
        <f t="shared" si="16"/>
        <v>04</v>
      </c>
      <c r="AA11" s="66" t="str">
        <f t="shared" si="16"/>
        <v>Police Supv Licenses</v>
      </c>
      <c r="AB11" s="67">
        <f t="shared" ca="1" si="17"/>
        <v>58.220999999999997</v>
      </c>
      <c r="AC11" s="67">
        <f t="shared" ca="1" si="1"/>
        <v>59.960999999999999</v>
      </c>
      <c r="AD11" s="67">
        <f t="shared" ca="1" si="1"/>
        <v>61.762</v>
      </c>
      <c r="AI11" s="39"/>
      <c r="AJ11" s="39"/>
      <c r="AK11" s="39"/>
    </row>
    <row r="12" spans="1:37" x14ac:dyDescent="0.3">
      <c r="A12" s="33"/>
      <c r="B12" s="22"/>
      <c r="C12" s="22"/>
      <c r="D12" s="33"/>
      <c r="E12" s="26"/>
      <c r="F12" s="26"/>
      <c r="G12" s="26"/>
      <c r="H12" s="26"/>
      <c r="I12" s="26"/>
      <c r="J12" s="26"/>
      <c r="K12" s="22"/>
      <c r="L12" s="23"/>
      <c r="M12" s="78"/>
    </row>
    <row r="13" spans="1:37" s="6" customFormat="1" ht="55.2" x14ac:dyDescent="0.3">
      <c r="A13" s="11"/>
      <c r="B13" s="11"/>
      <c r="C13" s="8"/>
      <c r="D13" s="9"/>
      <c r="E13" s="51" t="s">
        <v>156</v>
      </c>
      <c r="F13" s="51" t="s">
        <v>39</v>
      </c>
      <c r="G13" s="51" t="s">
        <v>112</v>
      </c>
      <c r="H13" s="51" t="s">
        <v>113</v>
      </c>
      <c r="I13" s="10"/>
      <c r="J13" s="10"/>
      <c r="K13" s="10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Y13" s="55"/>
      <c r="Z13" s="55"/>
      <c r="AA13" s="65"/>
      <c r="AB13" s="55"/>
      <c r="AC13" s="55"/>
      <c r="AD13" s="55"/>
      <c r="AE13" s="56"/>
      <c r="AF13" s="56"/>
      <c r="AG13" s="56"/>
      <c r="AH13" s="56"/>
    </row>
    <row r="14" spans="1:37" s="6" customFormat="1" ht="27.6" x14ac:dyDescent="0.3">
      <c r="A14" s="12" t="s">
        <v>2</v>
      </c>
      <c r="B14" s="13" t="s">
        <v>3</v>
      </c>
      <c r="C14" s="12" t="s">
        <v>4</v>
      </c>
      <c r="D14" s="14" t="s">
        <v>5</v>
      </c>
      <c r="E14" s="15" t="s">
        <v>160</v>
      </c>
      <c r="F14" s="16" t="s">
        <v>7</v>
      </c>
      <c r="G14" s="16" t="s">
        <v>8</v>
      </c>
      <c r="H14" s="16" t="s">
        <v>9</v>
      </c>
      <c r="I14" s="16" t="s">
        <v>10</v>
      </c>
      <c r="J14" s="16" t="s">
        <v>11</v>
      </c>
      <c r="K14" s="16" t="s">
        <v>12</v>
      </c>
      <c r="L14" s="17"/>
      <c r="M14" s="76"/>
      <c r="N14" s="74" t="s">
        <v>2</v>
      </c>
      <c r="O14" s="74" t="s">
        <v>4</v>
      </c>
      <c r="P14" s="75" t="s">
        <v>5</v>
      </c>
      <c r="Q14" s="80" t="s">
        <v>160</v>
      </c>
      <c r="R14" s="76" t="s">
        <v>7</v>
      </c>
      <c r="S14" s="76" t="s">
        <v>8</v>
      </c>
      <c r="T14" s="76" t="s">
        <v>9</v>
      </c>
      <c r="U14" s="76" t="s">
        <v>10</v>
      </c>
      <c r="V14" s="76" t="s">
        <v>11</v>
      </c>
      <c r="W14" s="76" t="s">
        <v>12</v>
      </c>
      <c r="Y14" s="57" t="s">
        <v>2</v>
      </c>
      <c r="Z14" s="57" t="s">
        <v>4</v>
      </c>
      <c r="AA14" s="58" t="s">
        <v>5</v>
      </c>
      <c r="AB14" s="62" t="s">
        <v>160</v>
      </c>
      <c r="AC14" s="59" t="s">
        <v>7</v>
      </c>
      <c r="AD14" s="59" t="s">
        <v>8</v>
      </c>
      <c r="AE14" s="59" t="s">
        <v>9</v>
      </c>
      <c r="AF14" s="59" t="s">
        <v>10</v>
      </c>
      <c r="AG14" s="59" t="s">
        <v>11</v>
      </c>
      <c r="AH14" s="59" t="s">
        <v>12</v>
      </c>
    </row>
    <row r="15" spans="1:37" x14ac:dyDescent="0.3">
      <c r="A15" s="18" t="s">
        <v>13</v>
      </c>
      <c r="B15" s="19" t="s">
        <v>14</v>
      </c>
      <c r="C15" s="19" t="s">
        <v>15</v>
      </c>
      <c r="D15" s="20" t="s">
        <v>95</v>
      </c>
      <c r="E15" s="21">
        <f t="shared" ref="E15" ca="1" si="18">Q15</f>
        <v>32.240967499999996</v>
      </c>
      <c r="F15" s="21">
        <f t="shared" ref="F15" ca="1" si="19">R15</f>
        <v>33.532656500000002</v>
      </c>
      <c r="G15" s="21">
        <f t="shared" ref="G15" ca="1" si="20">S15</f>
        <v>34.513725049999998</v>
      </c>
      <c r="H15" s="21">
        <f t="shared" ref="H15" ca="1" si="21">T15</f>
        <v>35.546051099999993</v>
      </c>
      <c r="I15" s="21">
        <f t="shared" ref="I15" ca="1" si="22">U15</f>
        <v>37.5102385</v>
      </c>
      <c r="J15" s="21">
        <f t="shared" ref="J15" ca="1" si="23">V15</f>
        <v>39.386263</v>
      </c>
      <c r="K15" s="21">
        <f t="shared" ref="K15" ca="1" si="24">W15</f>
        <v>41.764611000000002</v>
      </c>
      <c r="L15" s="22"/>
      <c r="M15" s="81" t="s">
        <v>135</v>
      </c>
      <c r="N15" s="78" t="str">
        <f>A15</f>
        <v>08170C</v>
      </c>
      <c r="O15" s="78" t="str">
        <f>C15</f>
        <v>01</v>
      </c>
      <c r="P15" s="78" t="str">
        <f>D15</f>
        <v>Police Officer</v>
      </c>
      <c r="Q15" s="79" cm="1">
        <f t="array" aca="1" ref="Q15" ca="1">IF($M15="Y",VLOOKUP($N15,INDIRECT($N$2),Q$4,0)*INDIRECT($M$1),VLOOKUP($N15,INDIRECT($N$2),Q$4,0))</f>
        <v>32.240967499999996</v>
      </c>
      <c r="R15" s="79" cm="1">
        <f t="array" aca="1" ref="R15" ca="1">IF($M15="Y",VLOOKUP($N15,INDIRECT($N$2),R$4,0)*INDIRECT($M$1),VLOOKUP($N15,INDIRECT($N$2),R$4,0))</f>
        <v>33.532656500000002</v>
      </c>
      <c r="S15" s="79" cm="1">
        <f t="array" aca="1" ref="S15" ca="1">IF($M15="Y",VLOOKUP($N15,INDIRECT($N$2),S$4,0)*INDIRECT($M$1),VLOOKUP($N15,INDIRECT($N$2),S$4,0))</f>
        <v>34.513725049999998</v>
      </c>
      <c r="T15" s="79" cm="1">
        <f t="array" aca="1" ref="T15" ca="1">IF($M15="Y",VLOOKUP($N15,INDIRECT($N$2),T$4,0)*INDIRECT($M$1),VLOOKUP($N15,INDIRECT($N$2),T$4,0))</f>
        <v>35.546051099999993</v>
      </c>
      <c r="U15" s="79" cm="1">
        <f t="array" aca="1" ref="U15" ca="1">IF($M15="Y",VLOOKUP($N15,INDIRECT($N$2),U$4,0)*INDIRECT($M$1),VLOOKUP($N15,INDIRECT($N$2),U$4,0))</f>
        <v>37.5102385</v>
      </c>
      <c r="V15" s="79" cm="1">
        <f t="array" aca="1" ref="V15" ca="1">IF($M15="Y",VLOOKUP($N15,INDIRECT($N$2),V$4,0)*INDIRECT($M$1),VLOOKUP($N15,INDIRECT($N$2),V$4,0))</f>
        <v>39.386263</v>
      </c>
      <c r="W15" s="79" cm="1">
        <f t="array" aca="1" ref="W15" ca="1">IF($M15="Y",VLOOKUP($N15,INDIRECT($N$2),W$4,0)*INDIRECT($M$1),VLOOKUP($N15,INDIRECT($N$2),W$4,0))</f>
        <v>41.764611000000002</v>
      </c>
      <c r="Y15" s="60" t="str">
        <f t="shared" ref="Y15:AA15" si="25">N15</f>
        <v>08170C</v>
      </c>
      <c r="Z15" s="60" t="str">
        <f t="shared" si="25"/>
        <v>01</v>
      </c>
      <c r="AA15" s="66" t="str">
        <f t="shared" si="25"/>
        <v>Police Officer</v>
      </c>
      <c r="AB15" s="67">
        <f t="shared" ref="AB15:AH15" ca="1" si="26">ROUND(Q15,3)</f>
        <v>32.241</v>
      </c>
      <c r="AC15" s="67">
        <f t="shared" ca="1" si="26"/>
        <v>33.533000000000001</v>
      </c>
      <c r="AD15" s="67">
        <f t="shared" ca="1" si="26"/>
        <v>34.514000000000003</v>
      </c>
      <c r="AE15" s="67">
        <f t="shared" ca="1" si="26"/>
        <v>35.545999999999999</v>
      </c>
      <c r="AF15" s="67">
        <f t="shared" ca="1" si="26"/>
        <v>37.51</v>
      </c>
      <c r="AG15" s="67">
        <f t="shared" ca="1" si="26"/>
        <v>39.386000000000003</v>
      </c>
      <c r="AH15" s="67">
        <f t="shared" ca="1" si="26"/>
        <v>41.765000000000001</v>
      </c>
    </row>
    <row r="16" spans="1:37" x14ac:dyDescent="0.3">
      <c r="A16" s="18"/>
      <c r="B16" s="19"/>
      <c r="C16" s="19"/>
      <c r="D16" s="20"/>
      <c r="E16" s="21"/>
      <c r="F16" s="21"/>
      <c r="G16" s="21"/>
      <c r="H16" s="21"/>
      <c r="I16" s="21"/>
      <c r="J16" s="21"/>
      <c r="K16" s="21"/>
      <c r="L16" s="22"/>
      <c r="M16" s="81"/>
      <c r="Q16" s="83"/>
      <c r="R16" s="83"/>
      <c r="S16" s="83"/>
      <c r="T16" s="83"/>
      <c r="U16" s="83"/>
      <c r="V16" s="83"/>
      <c r="W16" s="83"/>
    </row>
    <row r="17" spans="1:28" x14ac:dyDescent="0.3">
      <c r="A17" s="18"/>
      <c r="B17" s="19"/>
      <c r="C17" s="19"/>
      <c r="D17" s="20"/>
      <c r="E17" s="21"/>
      <c r="F17" s="21"/>
      <c r="G17" s="21"/>
      <c r="H17" s="21"/>
      <c r="I17" s="21"/>
      <c r="J17" s="21"/>
      <c r="K17" s="21"/>
      <c r="L17" s="22"/>
      <c r="M17" s="81"/>
      <c r="Q17" s="79"/>
      <c r="R17" s="79"/>
      <c r="S17" s="79"/>
      <c r="T17" s="79"/>
      <c r="U17" s="79"/>
      <c r="V17" s="79"/>
      <c r="W17" s="79"/>
    </row>
    <row r="18" spans="1:28" x14ac:dyDescent="0.3">
      <c r="A18" s="35" t="s">
        <v>42</v>
      </c>
      <c r="B18" s="22"/>
      <c r="C18" s="22"/>
      <c r="D18" s="33"/>
      <c r="E18" s="33"/>
      <c r="F18" s="33"/>
      <c r="G18" s="33"/>
      <c r="I18" s="33"/>
      <c r="J18" s="36"/>
      <c r="K18" s="36"/>
      <c r="L18" s="36"/>
      <c r="M18" s="82"/>
      <c r="Y18" s="60" t="s">
        <v>42</v>
      </c>
      <c r="AB18" s="60" t="s">
        <v>155</v>
      </c>
    </row>
    <row r="19" spans="1:28" x14ac:dyDescent="0.3">
      <c r="A19" s="21">
        <f ca="1">Q19</f>
        <v>0.2455612261150269</v>
      </c>
      <c r="B19" s="37" t="s">
        <v>43</v>
      </c>
      <c r="M19" s="77" t="s">
        <v>135</v>
      </c>
      <c r="N19" s="78" t="s">
        <v>114</v>
      </c>
      <c r="Q19" s="79" cm="1">
        <f t="array" aca="1" ref="Q19" ca="1">IF($M19="Y",VLOOKUP($N19,INDIRECT($N$2),Q$4,0)*INDIRECT($M$1),VLOOKUP($N19,INDIRECT($N$2),Q$4,0))</f>
        <v>0.2455612261150269</v>
      </c>
      <c r="S19" s="83"/>
      <c r="T19" s="79"/>
      <c r="U19" s="79"/>
      <c r="Y19" s="60" t="str">
        <f>N19</f>
        <v>7th Year</v>
      </c>
      <c r="AB19" s="67">
        <f ca="1">ROUND(Q19,3)</f>
        <v>0.246</v>
      </c>
    </row>
    <row r="20" spans="1:28" x14ac:dyDescent="0.3">
      <c r="A20" s="21">
        <f t="shared" ref="A20:A38" ca="1" si="27">Q20</f>
        <v>0.34752902793474238</v>
      </c>
      <c r="B20" s="37" t="s">
        <v>44</v>
      </c>
      <c r="M20" s="77" t="s">
        <v>135</v>
      </c>
      <c r="N20" s="78" t="s">
        <v>115</v>
      </c>
      <c r="Q20" s="79" cm="1">
        <f t="array" aca="1" ref="Q20" ca="1">IF($M20="Y",VLOOKUP($N20,INDIRECT($N$2),Q$4,0)*INDIRECT($M$1),VLOOKUP($N20,INDIRECT($N$2),Q$4,0))</f>
        <v>0.34752902793474238</v>
      </c>
      <c r="S20" s="83"/>
      <c r="T20" s="79"/>
      <c r="U20" s="79"/>
      <c r="Y20" s="60" t="str">
        <f t="shared" ref="Y20:Y38" si="28">N20</f>
        <v>8th Year</v>
      </c>
      <c r="AB20" s="67">
        <f t="shared" ref="AB20:AB38" ca="1" si="29">ROUND(Q20,3)</f>
        <v>0.34799999999999998</v>
      </c>
    </row>
    <row r="21" spans="1:28" x14ac:dyDescent="0.3">
      <c r="A21" s="21">
        <f t="shared" ca="1" si="27"/>
        <v>0.44949682975445787</v>
      </c>
      <c r="B21" s="37" t="s">
        <v>45</v>
      </c>
      <c r="M21" s="77" t="s">
        <v>135</v>
      </c>
      <c r="N21" s="78" t="s">
        <v>116</v>
      </c>
      <c r="Q21" s="79" cm="1">
        <f t="array" aca="1" ref="Q21" ca="1">IF($M21="Y",VLOOKUP($N21,INDIRECT($N$2),Q$4,0)*INDIRECT($M$1),VLOOKUP($N21,INDIRECT($N$2),Q$4,0))</f>
        <v>0.44949682975445787</v>
      </c>
      <c r="S21" s="83"/>
      <c r="T21" s="79"/>
      <c r="U21" s="79"/>
      <c r="Y21" s="60" t="str">
        <f t="shared" si="28"/>
        <v>9th Year</v>
      </c>
      <c r="AB21" s="67">
        <f t="shared" ca="1" si="29"/>
        <v>0.44900000000000001</v>
      </c>
    </row>
    <row r="22" spans="1:28" x14ac:dyDescent="0.3">
      <c r="A22" s="21">
        <f t="shared" ca="1" si="27"/>
        <v>0.55146463157417347</v>
      </c>
      <c r="B22" s="37" t="s">
        <v>46</v>
      </c>
      <c r="M22" s="77" t="s">
        <v>135</v>
      </c>
      <c r="N22" s="78" t="s">
        <v>117</v>
      </c>
      <c r="Q22" s="79" cm="1">
        <f t="array" aca="1" ref="Q22" ca="1">IF($M22="Y",VLOOKUP($N22,INDIRECT($N$2),Q$4,0)*INDIRECT($M$1),VLOOKUP($N22,INDIRECT($N$2),Q$4,0))</f>
        <v>0.55146463157417347</v>
      </c>
      <c r="S22" s="83"/>
      <c r="T22" s="79"/>
      <c r="U22" s="79"/>
      <c r="Y22" s="60" t="str">
        <f t="shared" si="28"/>
        <v>10th Year</v>
      </c>
      <c r="AB22" s="67">
        <f t="shared" ca="1" si="29"/>
        <v>0.55100000000000005</v>
      </c>
    </row>
    <row r="23" spans="1:28" x14ac:dyDescent="0.3">
      <c r="A23" s="21">
        <f t="shared" ca="1" si="27"/>
        <v>0.6534324333938889</v>
      </c>
      <c r="B23" s="37" t="s">
        <v>47</v>
      </c>
      <c r="D23" s="25"/>
      <c r="E23" s="25"/>
      <c r="M23" s="77" t="s">
        <v>135</v>
      </c>
      <c r="N23" s="78" t="s">
        <v>118</v>
      </c>
      <c r="Q23" s="79" cm="1">
        <f t="array" aca="1" ref="Q23" ca="1">IF($M23="Y",VLOOKUP($N23,INDIRECT($N$2),Q$4,0)*INDIRECT($M$1),VLOOKUP($N23,INDIRECT($N$2),Q$4,0))</f>
        <v>0.6534324333938889</v>
      </c>
      <c r="S23" s="83"/>
      <c r="T23" s="79"/>
      <c r="U23" s="79"/>
      <c r="Y23" s="60" t="str">
        <f t="shared" si="28"/>
        <v>11th Year</v>
      </c>
      <c r="AB23" s="67">
        <f t="shared" ca="1" si="29"/>
        <v>0.65300000000000002</v>
      </c>
    </row>
    <row r="24" spans="1:28" x14ac:dyDescent="0.3">
      <c r="A24" s="21">
        <f t="shared" ca="1" si="27"/>
        <v>2.0022373608126536</v>
      </c>
      <c r="B24" s="37" t="s">
        <v>48</v>
      </c>
      <c r="C24" s="37"/>
      <c r="D24" s="25"/>
      <c r="E24" s="25"/>
      <c r="F24" s="23"/>
      <c r="G24" s="38"/>
      <c r="L24" s="23"/>
      <c r="M24" s="77" t="s">
        <v>135</v>
      </c>
      <c r="N24" s="78" t="s">
        <v>119</v>
      </c>
      <c r="Q24" s="79" cm="1">
        <f t="array" aca="1" ref="Q24" ca="1">IF($M24="Y",VLOOKUP($N24,INDIRECT($N$2),Q$4,0)*INDIRECT($M$1),VLOOKUP($N24,INDIRECT($N$2),Q$4,0))</f>
        <v>2.0022373608126536</v>
      </c>
      <c r="S24" s="83"/>
      <c r="T24" s="79"/>
      <c r="U24" s="79"/>
      <c r="Y24" s="60" t="str">
        <f t="shared" si="28"/>
        <v>12th Year</v>
      </c>
      <c r="AB24" s="67">
        <f t="shared" ca="1" si="29"/>
        <v>2.0019999999999998</v>
      </c>
    </row>
    <row r="25" spans="1:28" x14ac:dyDescent="0.3">
      <c r="A25" s="21">
        <f t="shared" ca="1" si="27"/>
        <v>2.1042051626323688</v>
      </c>
      <c r="B25" s="39" t="s">
        <v>49</v>
      </c>
      <c r="D25" s="25"/>
      <c r="E25" s="25"/>
      <c r="M25" s="77" t="s">
        <v>135</v>
      </c>
      <c r="N25" s="78" t="s">
        <v>120</v>
      </c>
      <c r="Q25" s="79" cm="1">
        <f t="array" aca="1" ref="Q25" ca="1">IF($M25="Y",VLOOKUP($N25,INDIRECT($N$2),Q$4,0)*INDIRECT($M$1),VLOOKUP($N25,INDIRECT($N$2),Q$4,0))</f>
        <v>2.1042051626323688</v>
      </c>
      <c r="S25" s="83"/>
      <c r="T25" s="79"/>
      <c r="U25" s="79"/>
      <c r="Y25" s="60" t="str">
        <f t="shared" si="28"/>
        <v>13th Year</v>
      </c>
      <c r="AB25" s="67">
        <f t="shared" ca="1" si="29"/>
        <v>2.1040000000000001</v>
      </c>
    </row>
    <row r="26" spans="1:28" x14ac:dyDescent="0.3">
      <c r="A26" s="21">
        <f t="shared" ca="1" si="27"/>
        <v>2.2061729644520849</v>
      </c>
      <c r="B26" s="37" t="s">
        <v>50</v>
      </c>
      <c r="M26" s="77" t="s">
        <v>135</v>
      </c>
      <c r="N26" s="78" t="s">
        <v>121</v>
      </c>
      <c r="Q26" s="79" cm="1">
        <f t="array" aca="1" ref="Q26" ca="1">IF($M26="Y",VLOOKUP($N26,INDIRECT($N$2),Q$4,0)*INDIRECT($M$1),VLOOKUP($N26,INDIRECT($N$2),Q$4,0))</f>
        <v>2.2061729644520849</v>
      </c>
      <c r="S26" s="83"/>
      <c r="T26" s="79"/>
      <c r="U26" s="79"/>
      <c r="Y26" s="60" t="str">
        <f t="shared" si="28"/>
        <v>14th Year</v>
      </c>
      <c r="AB26" s="67">
        <f t="shared" ca="1" si="29"/>
        <v>2.206</v>
      </c>
    </row>
    <row r="27" spans="1:28" x14ac:dyDescent="0.3">
      <c r="A27" s="21">
        <f t="shared" ca="1" si="27"/>
        <v>2.8276562352714061</v>
      </c>
      <c r="B27" s="37" t="s">
        <v>51</v>
      </c>
      <c r="D27" s="25"/>
      <c r="E27" s="25"/>
      <c r="F27" s="40"/>
      <c r="M27" s="77" t="s">
        <v>135</v>
      </c>
      <c r="N27" s="78" t="s">
        <v>122</v>
      </c>
      <c r="Q27" s="79" cm="1">
        <f t="array" aca="1" ref="Q27" ca="1">IF($M27="Y",VLOOKUP($N27,INDIRECT($N$2),Q$4,0)*INDIRECT($M$1),VLOOKUP($N27,INDIRECT($N$2),Q$4,0))</f>
        <v>2.8276562352714061</v>
      </c>
      <c r="S27" s="83"/>
      <c r="T27" s="79"/>
      <c r="U27" s="79"/>
      <c r="Y27" s="60" t="str">
        <f t="shared" si="28"/>
        <v>15th Year</v>
      </c>
      <c r="AB27" s="67">
        <f t="shared" ca="1" si="29"/>
        <v>2.8279999999999998</v>
      </c>
    </row>
    <row r="28" spans="1:28" x14ac:dyDescent="0.3">
      <c r="A28" s="21">
        <f t="shared" ca="1" si="27"/>
        <v>2.92962403709112</v>
      </c>
      <c r="B28" s="37" t="s">
        <v>52</v>
      </c>
      <c r="D28" s="25"/>
      <c r="E28" s="25"/>
      <c r="F28" s="40"/>
      <c r="M28" s="77" t="s">
        <v>135</v>
      </c>
      <c r="N28" s="78" t="s">
        <v>123</v>
      </c>
      <c r="Q28" s="79" cm="1">
        <f t="array" aca="1" ref="Q28" ca="1">IF($M28="Y",VLOOKUP($N28,INDIRECT($N$2),Q$4,0)*INDIRECT($M$1),VLOOKUP($N28,INDIRECT($N$2),Q$4,0))</f>
        <v>2.92962403709112</v>
      </c>
      <c r="S28" s="83"/>
      <c r="T28" s="79"/>
      <c r="U28" s="79"/>
      <c r="Y28" s="60" t="str">
        <f t="shared" si="28"/>
        <v>16th Year</v>
      </c>
      <c r="AB28" s="67">
        <f t="shared" ca="1" si="29"/>
        <v>2.93</v>
      </c>
    </row>
    <row r="29" spans="1:28" x14ac:dyDescent="0.3">
      <c r="A29" s="21">
        <f t="shared" ca="1" si="27"/>
        <v>3.0315918389108347</v>
      </c>
      <c r="B29" s="37" t="s">
        <v>53</v>
      </c>
      <c r="E29" s="25"/>
      <c r="F29" s="40"/>
      <c r="J29" s="41"/>
      <c r="M29" s="77" t="s">
        <v>135</v>
      </c>
      <c r="N29" s="78" t="s">
        <v>124</v>
      </c>
      <c r="Q29" s="79" cm="1">
        <f t="array" aca="1" ref="Q29" ca="1">IF($M29="Y",VLOOKUP($N29,INDIRECT($N$2),Q$4,0)*INDIRECT($M$1),VLOOKUP($N29,INDIRECT($N$2),Q$4,0))</f>
        <v>3.0315918389108347</v>
      </c>
      <c r="S29" s="83"/>
      <c r="T29" s="79"/>
      <c r="U29" s="79"/>
      <c r="Y29" s="60" t="str">
        <f t="shared" si="28"/>
        <v>17th Year</v>
      </c>
      <c r="AB29" s="67">
        <f t="shared" ca="1" si="29"/>
        <v>3.032</v>
      </c>
    </row>
    <row r="30" spans="1:28" x14ac:dyDescent="0.3">
      <c r="A30" s="21">
        <f t="shared" ca="1" si="27"/>
        <v>3.1335596407305517</v>
      </c>
      <c r="B30" s="37" t="s">
        <v>54</v>
      </c>
      <c r="E30" s="25"/>
      <c r="F30" s="40"/>
      <c r="G30" s="23"/>
      <c r="J30" s="41"/>
      <c r="M30" s="77" t="s">
        <v>135</v>
      </c>
      <c r="N30" s="78" t="s">
        <v>125</v>
      </c>
      <c r="Q30" s="79" cm="1">
        <f t="array" aca="1" ref="Q30" ca="1">IF($M30="Y",VLOOKUP($N30,INDIRECT($N$2),Q$4,0)*INDIRECT($M$1),VLOOKUP($N30,INDIRECT($N$2),Q$4,0))</f>
        <v>3.1335596407305517</v>
      </c>
      <c r="S30" s="83"/>
      <c r="T30" s="79"/>
      <c r="U30" s="79"/>
      <c r="Y30" s="60" t="str">
        <f t="shared" si="28"/>
        <v>18th Year</v>
      </c>
      <c r="AB30" s="67">
        <f t="shared" ca="1" si="29"/>
        <v>3.1339999999999999</v>
      </c>
    </row>
    <row r="31" spans="1:28" x14ac:dyDescent="0.3">
      <c r="A31" s="21">
        <f t="shared" ca="1" si="27"/>
        <v>3.235527442550266</v>
      </c>
      <c r="B31" s="37" t="s">
        <v>55</v>
      </c>
      <c r="C31" s="22"/>
      <c r="E31" s="25"/>
      <c r="F31" s="40"/>
      <c r="G31" s="23"/>
      <c r="M31" s="77" t="s">
        <v>135</v>
      </c>
      <c r="N31" s="78" t="s">
        <v>126</v>
      </c>
      <c r="Q31" s="79" cm="1">
        <f t="array" aca="1" ref="Q31" ca="1">IF($M31="Y",VLOOKUP($N31,INDIRECT($N$2),Q$4,0)*INDIRECT($M$1),VLOOKUP($N31,INDIRECT($N$2),Q$4,0))</f>
        <v>3.235527442550266</v>
      </c>
      <c r="S31" s="83"/>
      <c r="T31" s="79"/>
      <c r="U31" s="79"/>
      <c r="Y31" s="60" t="str">
        <f t="shared" si="28"/>
        <v>19th Year</v>
      </c>
      <c r="AB31" s="67">
        <f t="shared" ca="1" si="29"/>
        <v>3.2360000000000002</v>
      </c>
    </row>
    <row r="32" spans="1:28" x14ac:dyDescent="0.3">
      <c r="A32" s="21">
        <f t="shared" ca="1" si="27"/>
        <v>4.0648169009694275</v>
      </c>
      <c r="B32" s="37" t="s">
        <v>56</v>
      </c>
      <c r="D32" s="33"/>
      <c r="E32" s="25"/>
      <c r="F32" s="40"/>
      <c r="G32" s="23"/>
      <c r="J32" s="41"/>
      <c r="M32" s="77" t="s">
        <v>135</v>
      </c>
      <c r="N32" s="78" t="s">
        <v>127</v>
      </c>
      <c r="Q32" s="79" cm="1">
        <f t="array" aca="1" ref="Q32" ca="1">IF($M32="Y",VLOOKUP($N32,INDIRECT($N$2),Q$4,0)*INDIRECT($M$1),VLOOKUP($N32,INDIRECT($N$2),Q$4,0))</f>
        <v>4.0648169009694275</v>
      </c>
      <c r="S32" s="83"/>
      <c r="T32" s="79"/>
      <c r="U32" s="79"/>
      <c r="Y32" s="60" t="str">
        <f t="shared" si="28"/>
        <v>20th Year</v>
      </c>
      <c r="AB32" s="67">
        <f t="shared" ca="1" si="29"/>
        <v>4.0650000000000004</v>
      </c>
    </row>
    <row r="33" spans="1:34" x14ac:dyDescent="0.3">
      <c r="A33" s="21">
        <f t="shared" ca="1" si="27"/>
        <v>4.166784702789144</v>
      </c>
      <c r="B33" s="37" t="s">
        <v>57</v>
      </c>
      <c r="E33" s="33"/>
      <c r="F33" s="40"/>
      <c r="G33" s="33"/>
      <c r="J33" s="41"/>
      <c r="M33" s="77" t="s">
        <v>135</v>
      </c>
      <c r="N33" s="78" t="s">
        <v>128</v>
      </c>
      <c r="Q33" s="79" cm="1">
        <f t="array" aca="1" ref="Q33" ca="1">IF($M33="Y",VLOOKUP($N33,INDIRECT($N$2),Q$4,0)*INDIRECT($M$1),VLOOKUP($N33,INDIRECT($N$2),Q$4,0))</f>
        <v>4.166784702789144</v>
      </c>
      <c r="S33" s="83"/>
      <c r="T33" s="79"/>
      <c r="U33" s="79"/>
      <c r="Y33" s="60" t="str">
        <f t="shared" si="28"/>
        <v>21st Year</v>
      </c>
      <c r="AB33" s="67">
        <f t="shared" ca="1" si="29"/>
        <v>4.1669999999999998</v>
      </c>
    </row>
    <row r="34" spans="1:34" x14ac:dyDescent="0.3">
      <c r="A34" s="21">
        <f t="shared" ca="1" si="27"/>
        <v>4.2687525046088579</v>
      </c>
      <c r="B34" s="37" t="s">
        <v>58</v>
      </c>
      <c r="E34" s="25"/>
      <c r="M34" s="77" t="s">
        <v>135</v>
      </c>
      <c r="N34" s="78" t="s">
        <v>129</v>
      </c>
      <c r="Q34" s="79" cm="1">
        <f t="array" aca="1" ref="Q34" ca="1">IF($M34="Y",VLOOKUP($N34,INDIRECT($N$2),Q$4,0)*INDIRECT($M$1),VLOOKUP($N34,INDIRECT($N$2),Q$4,0))</f>
        <v>4.2687525046088579</v>
      </c>
      <c r="S34" s="83"/>
      <c r="T34" s="79"/>
      <c r="U34" s="79"/>
      <c r="Y34" s="60" t="str">
        <f t="shared" si="28"/>
        <v>22nd Year</v>
      </c>
      <c r="AB34" s="67">
        <f t="shared" ca="1" si="29"/>
        <v>4.2690000000000001</v>
      </c>
    </row>
    <row r="35" spans="1:34" x14ac:dyDescent="0.3">
      <c r="A35" s="21">
        <f t="shared" ca="1" si="27"/>
        <v>4.3707203064285745</v>
      </c>
      <c r="B35" s="37" t="s">
        <v>59</v>
      </c>
      <c r="E35" s="25"/>
      <c r="J35" s="41"/>
      <c r="M35" s="77" t="s">
        <v>135</v>
      </c>
      <c r="N35" s="78" t="s">
        <v>130</v>
      </c>
      <c r="Q35" s="79" cm="1">
        <f t="array" aca="1" ref="Q35" ca="1">IF($M35="Y",VLOOKUP($N35,INDIRECT($N$2),Q$4,0)*INDIRECT($M$1),VLOOKUP($N35,INDIRECT($N$2),Q$4,0))</f>
        <v>4.3707203064285745</v>
      </c>
      <c r="S35" s="83"/>
      <c r="T35" s="79"/>
      <c r="U35" s="79"/>
      <c r="Y35" s="60" t="str">
        <f t="shared" si="28"/>
        <v>23rd Year</v>
      </c>
      <c r="AB35" s="67">
        <f t="shared" ca="1" si="29"/>
        <v>4.3710000000000004</v>
      </c>
    </row>
    <row r="36" spans="1:34" x14ac:dyDescent="0.3">
      <c r="A36" s="21">
        <f t="shared" ca="1" si="27"/>
        <v>4.4726881082482892</v>
      </c>
      <c r="B36" s="37" t="s">
        <v>60</v>
      </c>
      <c r="E36" s="25"/>
      <c r="J36" s="41"/>
      <c r="M36" s="77" t="s">
        <v>135</v>
      </c>
      <c r="N36" s="78" t="s">
        <v>131</v>
      </c>
      <c r="Q36" s="79" cm="1">
        <f t="array" aca="1" ref="Q36" ca="1">IF($M36="Y",VLOOKUP($N36,INDIRECT($N$2),Q$4,0)*INDIRECT($M$1),VLOOKUP($N36,INDIRECT($N$2),Q$4,0))</f>
        <v>4.4726881082482892</v>
      </c>
      <c r="S36" s="83"/>
      <c r="T36" s="79"/>
      <c r="U36" s="79"/>
      <c r="Y36" s="60" t="str">
        <f t="shared" si="28"/>
        <v>24th Year</v>
      </c>
      <c r="AB36" s="67">
        <f t="shared" ca="1" si="29"/>
        <v>4.4729999999999999</v>
      </c>
    </row>
    <row r="37" spans="1:34" x14ac:dyDescent="0.3">
      <c r="A37" s="21">
        <f t="shared" ca="1" si="27"/>
        <v>4.8863651914677684</v>
      </c>
      <c r="B37" s="37" t="s">
        <v>61</v>
      </c>
      <c r="E37" s="25"/>
      <c r="M37" s="77" t="s">
        <v>135</v>
      </c>
      <c r="N37" s="78" t="s">
        <v>132</v>
      </c>
      <c r="Q37" s="79" cm="1">
        <f t="array" aca="1" ref="Q37" ca="1">IF($M37="Y",VLOOKUP($N37,INDIRECT($N$2),Q$4,0)*INDIRECT($M$1),VLOOKUP($N37,INDIRECT($N$2),Q$4,0))</f>
        <v>4.8863651914677684</v>
      </c>
      <c r="S37" s="83"/>
      <c r="T37" s="79"/>
      <c r="U37" s="79"/>
      <c r="Y37" s="60" t="str">
        <f t="shared" si="28"/>
        <v>25th Year</v>
      </c>
      <c r="AB37" s="67">
        <f t="shared" ca="1" si="29"/>
        <v>4.8860000000000001</v>
      </c>
    </row>
    <row r="38" spans="1:34" x14ac:dyDescent="0.3">
      <c r="A38" s="21">
        <f t="shared" ca="1" si="27"/>
        <v>5.0032187770095975</v>
      </c>
      <c r="B38" s="37" t="s">
        <v>62</v>
      </c>
      <c r="E38" s="25"/>
      <c r="J38" s="41"/>
      <c r="L38" s="22"/>
      <c r="M38" s="81" t="s">
        <v>135</v>
      </c>
      <c r="N38" s="78" t="s">
        <v>133</v>
      </c>
      <c r="Q38" s="79" cm="1">
        <f t="array" aca="1" ref="Q38" ca="1">IF($M38="Y",VLOOKUP($N38,INDIRECT($N$2),Q$4,0)*INDIRECT($M$1),VLOOKUP($N38,INDIRECT($N$2),Q$4,0))</f>
        <v>5.0032187770095975</v>
      </c>
      <c r="S38" s="83"/>
      <c r="T38" s="79"/>
      <c r="U38" s="79"/>
      <c r="Y38" s="60" t="str">
        <f t="shared" si="28"/>
        <v>26th Year</v>
      </c>
      <c r="AB38" s="67">
        <f t="shared" ca="1" si="29"/>
        <v>5.0030000000000001</v>
      </c>
    </row>
    <row r="39" spans="1:34" s="33" customFormat="1" x14ac:dyDescent="0.3">
      <c r="B39" s="22"/>
      <c r="C39" s="22"/>
      <c r="F39" s="22"/>
      <c r="G39" s="22"/>
      <c r="H39" s="22"/>
      <c r="I39" s="22"/>
      <c r="J39" s="41"/>
      <c r="K39" s="25"/>
      <c r="L39" s="25"/>
      <c r="M39" s="77"/>
      <c r="N39" s="78"/>
      <c r="O39" s="84"/>
      <c r="P39" s="84"/>
      <c r="Q39" s="84"/>
      <c r="R39" s="84"/>
      <c r="S39" s="84"/>
      <c r="T39" s="79"/>
      <c r="U39" s="79"/>
      <c r="V39" s="84"/>
      <c r="W39" s="84"/>
      <c r="Y39" s="63"/>
      <c r="Z39" s="63"/>
      <c r="AA39" s="68"/>
      <c r="AB39" s="63"/>
      <c r="AC39" s="63"/>
      <c r="AD39" s="63"/>
      <c r="AE39" s="64"/>
      <c r="AF39" s="64"/>
      <c r="AG39" s="64"/>
      <c r="AH39" s="64"/>
    </row>
    <row r="40" spans="1:34" x14ac:dyDescent="0.3">
      <c r="A40" s="43" t="s">
        <v>63</v>
      </c>
      <c r="L40" s="22"/>
      <c r="M40" s="81"/>
      <c r="T40" s="79"/>
      <c r="U40" s="79"/>
    </row>
    <row r="41" spans="1:34" x14ac:dyDescent="0.3">
      <c r="A41" s="37" t="s">
        <v>64</v>
      </c>
      <c r="D41" s="37"/>
      <c r="E41" s="37"/>
      <c r="F41" s="37"/>
      <c r="G41" s="37"/>
      <c r="H41" s="37"/>
      <c r="I41" s="37"/>
      <c r="J41" s="37"/>
      <c r="N41" s="78" t="s">
        <v>154</v>
      </c>
      <c r="S41" s="85"/>
      <c r="T41" s="79"/>
      <c r="U41" s="79"/>
      <c r="Y41" s="60" t="s">
        <v>154</v>
      </c>
      <c r="AB41" s="60" t="s">
        <v>155</v>
      </c>
    </row>
    <row r="42" spans="1:34" x14ac:dyDescent="0.3">
      <c r="A42" s="37" t="str">
        <f ca="1">"the hours of 6:00 p.m. and 6:00 a.m., shall be paid a shift differential of "&amp;TEXT(Q42,"$#.000")&amp;" per hour for all hours worked on such shifts."</f>
        <v>the hours of 6:00 p.m. and 6:00 a.m., shall be paid a shift differential of $1.571 per hour for all hours worked on such shifts.</v>
      </c>
      <c r="D42" s="37"/>
      <c r="E42" s="37"/>
      <c r="F42" s="37"/>
      <c r="G42" s="37"/>
      <c r="H42" s="37"/>
      <c r="I42" s="37"/>
      <c r="J42" s="37"/>
      <c r="M42" s="77" t="s">
        <v>135</v>
      </c>
      <c r="N42" s="78" t="s">
        <v>149</v>
      </c>
      <c r="Q42" s="79" cm="1">
        <f t="array" aca="1" ref="Q42" ca="1">IF($M42="Y",VLOOKUP($N42,INDIRECT($N$2),Q$4,0)*INDIRECT($M$1),VLOOKUP($N42,INDIRECT($N$2),Q$4,0))</f>
        <v>1.5705297999999999</v>
      </c>
      <c r="S42" s="85"/>
      <c r="T42" s="79"/>
      <c r="U42" s="79"/>
      <c r="Y42" s="60" t="str">
        <f t="shared" ref="Y42:Y43" si="30">N42</f>
        <v>LNF</v>
      </c>
      <c r="AB42" s="67">
        <f t="shared" ref="AB42" ca="1" si="31">ROUND(Q42,3)</f>
        <v>1.571</v>
      </c>
    </row>
    <row r="43" spans="1:34" x14ac:dyDescent="0.3">
      <c r="A43" s="21"/>
      <c r="B43" s="37"/>
      <c r="D43" s="37"/>
      <c r="E43" s="37"/>
      <c r="F43" s="37"/>
      <c r="G43" s="37"/>
      <c r="H43" s="37"/>
      <c r="I43" s="37"/>
      <c r="J43" s="37"/>
      <c r="N43" s="78" t="s">
        <v>161</v>
      </c>
      <c r="Q43" s="79"/>
      <c r="Y43" s="60" t="str">
        <f t="shared" si="30"/>
        <v>LNG</v>
      </c>
      <c r="AB43" s="67"/>
    </row>
    <row r="44" spans="1:34" x14ac:dyDescent="0.3">
      <c r="D44" s="37"/>
      <c r="E44" s="37"/>
      <c r="F44" s="37"/>
      <c r="G44" s="37"/>
      <c r="H44" s="37"/>
      <c r="I44" s="37"/>
      <c r="J44" s="37"/>
    </row>
  </sheetData>
  <pageMargins left="1" right="0.25" top="1" bottom="0.5" header="0.5" footer="0.5"/>
  <pageSetup scale="9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5919-6A5F-4B28-A939-F2D7BCAEE31D}">
  <sheetPr>
    <pageSetUpPr fitToPage="1"/>
  </sheetPr>
  <dimension ref="A1:AK44"/>
  <sheetViews>
    <sheetView showGridLines="0" topLeftCell="A13" workbookViewId="0">
      <selection activeCell="Q44" sqref="Q44"/>
    </sheetView>
  </sheetViews>
  <sheetFormatPr defaultColWidth="9.109375" defaultRowHeight="13.8" x14ac:dyDescent="0.3"/>
  <cols>
    <col min="1" max="1" width="9.109375" style="23" customWidth="1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7.109375" style="25" customWidth="1"/>
    <col min="13" max="13" width="16.44140625" style="77" bestFit="1" customWidth="1"/>
    <col min="14" max="14" width="12.109375" style="78" bestFit="1" customWidth="1"/>
    <col min="15" max="15" width="8.33203125" style="78" bestFit="1" customWidth="1"/>
    <col min="16" max="16" width="27" style="78" bestFit="1" customWidth="1"/>
    <col min="17" max="23" width="7.44140625" style="78" bestFit="1" customWidth="1"/>
    <col min="24" max="24" width="0" style="23" hidden="1" customWidth="1"/>
    <col min="25" max="25" width="12.109375" style="60" bestFit="1" customWidth="1"/>
    <col min="26" max="26" width="8.33203125" style="60" bestFit="1" customWidth="1"/>
    <col min="27" max="27" width="17.33203125" style="66" bestFit="1" customWidth="1"/>
    <col min="28" max="30" width="7.44140625" style="60" bestFit="1" customWidth="1"/>
    <col min="31" max="34" width="7.44140625" style="61" bestFit="1" customWidth="1"/>
    <col min="35" max="16384" width="9.109375" style="23"/>
  </cols>
  <sheetData>
    <row r="1" spans="1:37" s="6" customFormat="1" ht="18" x14ac:dyDescent="0.35">
      <c r="A1" s="54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  <c r="M1" s="69" t="s">
        <v>143</v>
      </c>
      <c r="N1" s="70">
        <v>1.0249999999999999</v>
      </c>
      <c r="O1" s="71"/>
      <c r="P1" s="71"/>
      <c r="Q1" s="71"/>
      <c r="R1" s="71"/>
      <c r="S1" s="71"/>
      <c r="T1" s="71"/>
      <c r="U1" s="71"/>
      <c r="V1" s="71"/>
      <c r="W1" s="71"/>
      <c r="Y1" s="55"/>
      <c r="Z1" s="55"/>
      <c r="AA1" s="65"/>
      <c r="AB1" s="55"/>
      <c r="AC1" s="55"/>
      <c r="AD1" s="55"/>
      <c r="AE1" s="56"/>
      <c r="AF1" s="56"/>
      <c r="AG1" s="56"/>
      <c r="AH1" s="56"/>
    </row>
    <row r="2" spans="1:37" s="6" customFormat="1" ht="15.6" x14ac:dyDescent="0.3">
      <c r="A2" s="52" t="s">
        <v>152</v>
      </c>
      <c r="B2" s="8"/>
      <c r="C2" s="8"/>
      <c r="D2" s="9"/>
      <c r="E2" s="10"/>
      <c r="F2" s="10"/>
      <c r="G2" s="10"/>
      <c r="H2" s="10"/>
      <c r="I2" s="10"/>
      <c r="J2" s="10"/>
      <c r="K2" s="10"/>
      <c r="M2" s="69" t="s">
        <v>144</v>
      </c>
      <c r="N2" s="70">
        <v>1.0249999999999999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x14ac:dyDescent="0.3">
      <c r="A3" s="53" t="s">
        <v>1</v>
      </c>
      <c r="C3" s="8"/>
      <c r="D3" s="9"/>
      <c r="E3" s="10"/>
      <c r="F3" s="10"/>
      <c r="G3" s="10"/>
      <c r="H3" s="10"/>
      <c r="I3" s="10"/>
      <c r="J3" s="10"/>
      <c r="K3" s="10"/>
      <c r="M3" s="69" t="s">
        <v>138</v>
      </c>
      <c r="N3" s="71" t="s">
        <v>140</v>
      </c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x14ac:dyDescent="0.3">
      <c r="A4" s="53"/>
      <c r="C4" s="8"/>
      <c r="D4" s="9"/>
      <c r="E4" s="10"/>
      <c r="F4" s="10"/>
      <c r="G4" s="10"/>
      <c r="H4" s="10"/>
      <c r="I4" s="10"/>
      <c r="J4" s="10"/>
      <c r="K4" s="10"/>
      <c r="M4" s="71"/>
      <c r="N4" s="71"/>
      <c r="O4" s="71"/>
      <c r="P4" s="71"/>
      <c r="Q4" s="72">
        <v>4</v>
      </c>
      <c r="R4" s="72">
        <v>5</v>
      </c>
      <c r="S4" s="72">
        <v>6</v>
      </c>
      <c r="T4" s="72">
        <v>7</v>
      </c>
      <c r="U4" s="72">
        <v>8</v>
      </c>
      <c r="V4" s="72">
        <v>9</v>
      </c>
      <c r="W4" s="72">
        <v>10</v>
      </c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ht="27.6" x14ac:dyDescent="0.3">
      <c r="A5" s="12" t="s">
        <v>2</v>
      </c>
      <c r="B5" s="13" t="s">
        <v>3</v>
      </c>
      <c r="C5" s="12" t="s">
        <v>4</v>
      </c>
      <c r="D5" s="14" t="s">
        <v>5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7"/>
      <c r="L5" s="10"/>
      <c r="M5" s="73" t="s">
        <v>134</v>
      </c>
      <c r="N5" s="74" t="s">
        <v>2</v>
      </c>
      <c r="O5" s="74" t="s">
        <v>4</v>
      </c>
      <c r="P5" s="75" t="s">
        <v>5</v>
      </c>
      <c r="Q5" s="76" t="s">
        <v>7</v>
      </c>
      <c r="R5" s="76" t="s">
        <v>8</v>
      </c>
      <c r="S5" s="76" t="s">
        <v>9</v>
      </c>
      <c r="T5" s="71"/>
      <c r="U5" s="71"/>
      <c r="V5" s="71"/>
      <c r="W5" s="71"/>
      <c r="Y5" s="57" t="s">
        <v>2</v>
      </c>
      <c r="Z5" s="57" t="s">
        <v>4</v>
      </c>
      <c r="AA5" s="58" t="s">
        <v>5</v>
      </c>
      <c r="AB5" s="59" t="s">
        <v>7</v>
      </c>
      <c r="AC5" s="59" t="s">
        <v>8</v>
      </c>
      <c r="AD5" s="59" t="s">
        <v>9</v>
      </c>
      <c r="AE5" s="56"/>
      <c r="AF5" s="56"/>
      <c r="AG5" s="56"/>
      <c r="AH5" s="56"/>
    </row>
    <row r="6" spans="1:37" x14ac:dyDescent="0.3">
      <c r="A6" s="18" t="s">
        <v>19</v>
      </c>
      <c r="B6" s="19" t="s">
        <v>14</v>
      </c>
      <c r="C6" s="19" t="s">
        <v>20</v>
      </c>
      <c r="D6" s="20" t="s">
        <v>21</v>
      </c>
      <c r="E6" s="21">
        <f ca="1">Q6</f>
        <v>47.591852686899912</v>
      </c>
      <c r="F6" s="21">
        <f t="shared" ref="F6:G6" ca="1" si="0">R6</f>
        <v>49.020111618672303</v>
      </c>
      <c r="G6" s="21">
        <f t="shared" ca="1" si="0"/>
        <v>50.490840805023787</v>
      </c>
      <c r="H6" s="21"/>
      <c r="I6" s="21"/>
      <c r="J6" s="21"/>
      <c r="K6" s="21"/>
      <c r="M6" s="77" t="s">
        <v>135</v>
      </c>
      <c r="N6" s="78" t="str">
        <f>A6</f>
        <v>08210C</v>
      </c>
      <c r="O6" s="78" t="str">
        <f>C6</f>
        <v>02</v>
      </c>
      <c r="P6" s="78" t="str">
        <f>D6</f>
        <v>Police Sergeant</v>
      </c>
      <c r="Q6" s="79" cm="1">
        <f t="array" aca="1" ref="Q6" ca="1">IF($M6="Y",VLOOKUP($N6,INDIRECT($N$3),Q$4,0)*INDIRECT($M$1)*INDIRECT($M$2),VLOOKUP($N6,INDIRECT($N$3),Q$4,0))</f>
        <v>47.591852686899912</v>
      </c>
      <c r="R6" s="79" cm="1">
        <f t="array" aca="1" ref="R6" ca="1">IF($M6="Y",VLOOKUP($N6,INDIRECT($N$3),R$4,0)*INDIRECT($M$1)*INDIRECT($M$2),VLOOKUP($N6,INDIRECT($N$3),R$4,0))</f>
        <v>49.020111618672303</v>
      </c>
      <c r="S6" s="79" cm="1">
        <f t="array" aca="1" ref="S6" ca="1">IF($M6="Y",VLOOKUP($N6,INDIRECT($N$3),S$4,0)*INDIRECT($M$1)*INDIRECT($M$2),VLOOKUP($N6,INDIRECT($N$3),S$4,0))</f>
        <v>50.490840805023787</v>
      </c>
      <c r="U6" s="83"/>
      <c r="V6" s="83"/>
      <c r="W6" s="83"/>
      <c r="Y6" s="60" t="str">
        <f>N6</f>
        <v>08210C</v>
      </c>
      <c r="Z6" s="60" t="str">
        <f>O6</f>
        <v>02</v>
      </c>
      <c r="AA6" s="66" t="str">
        <f>P6</f>
        <v>Police Sergeant</v>
      </c>
      <c r="AB6" s="67">
        <f ca="1">ROUND(Q6,3)</f>
        <v>47.591999999999999</v>
      </c>
      <c r="AC6" s="67">
        <f t="shared" ref="AC6:AD6" ca="1" si="1">ROUND(R6,3)</f>
        <v>49.02</v>
      </c>
      <c r="AD6" s="67">
        <f t="shared" ca="1" si="1"/>
        <v>50.491</v>
      </c>
      <c r="AI6" s="39"/>
      <c r="AJ6" s="39"/>
      <c r="AK6" s="39"/>
    </row>
    <row r="7" spans="1:37" x14ac:dyDescent="0.3">
      <c r="A7" s="18" t="s">
        <v>22</v>
      </c>
      <c r="B7" s="19" t="s">
        <v>23</v>
      </c>
      <c r="C7" s="87" t="s">
        <v>20</v>
      </c>
      <c r="D7" s="20" t="s">
        <v>157</v>
      </c>
      <c r="E7" s="21">
        <f t="shared" ref="E7" ca="1" si="2">Q7</f>
        <v>47.591852686899912</v>
      </c>
      <c r="F7" s="21">
        <f t="shared" ref="F7" ca="1" si="3">R7</f>
        <v>49.020111618672303</v>
      </c>
      <c r="G7" s="21">
        <f t="shared" ref="G7" ca="1" si="4">S7</f>
        <v>50.490840805023787</v>
      </c>
      <c r="H7" s="26"/>
      <c r="I7" s="26"/>
      <c r="J7" s="26"/>
      <c r="K7" s="26"/>
      <c r="M7" s="77" t="s">
        <v>135</v>
      </c>
      <c r="N7" s="78" t="str">
        <f t="shared" ref="N7:N9" si="5">A7</f>
        <v>08142C</v>
      </c>
      <c r="O7" s="78" t="str">
        <f t="shared" ref="O7:O9" si="6">C7</f>
        <v>02</v>
      </c>
      <c r="P7" s="78" t="str">
        <f t="shared" ref="P7:P9" si="7">D7</f>
        <v>Police Investigative Team Leader</v>
      </c>
      <c r="Q7" s="79" cm="1">
        <f t="array" aca="1" ref="Q7" ca="1">IF($M7="Y",VLOOKUP($N7,INDIRECT($N$3),Q$4,0)*INDIRECT($M$1)*INDIRECT($M$2),VLOOKUP($N7,INDIRECT($N$3),Q$4,0))</f>
        <v>47.591852686899912</v>
      </c>
      <c r="R7" s="79" cm="1">
        <f t="array" aca="1" ref="R7" ca="1">IF($M7="Y",VLOOKUP($N7,INDIRECT($N$3),R$4,0)*INDIRECT($M$1)*INDIRECT($M$2),VLOOKUP($N7,INDIRECT($N$3),R$4,0))</f>
        <v>49.020111618672303</v>
      </c>
      <c r="S7" s="79" cm="1">
        <f t="array" aca="1" ref="S7" ca="1">IF($M7="Y",VLOOKUP($N7,INDIRECT($N$3),S$4,0)*INDIRECT($M$1)*INDIRECT($M$2),VLOOKUP($N7,INDIRECT($N$3),S$4,0))</f>
        <v>50.490840805023787</v>
      </c>
      <c r="U7" s="83"/>
      <c r="V7" s="83"/>
      <c r="W7" s="83"/>
      <c r="AB7" s="67"/>
      <c r="AC7" s="67"/>
      <c r="AD7" s="67"/>
      <c r="AI7" s="39"/>
      <c r="AJ7" s="39"/>
      <c r="AK7" s="39"/>
    </row>
    <row r="8" spans="1:37" hidden="1" x14ac:dyDescent="0.3">
      <c r="A8" s="18" t="s">
        <v>25</v>
      </c>
      <c r="B8" s="19" t="s">
        <v>23</v>
      </c>
      <c r="C8" s="87" t="s">
        <v>26</v>
      </c>
      <c r="D8" s="20" t="s">
        <v>158</v>
      </c>
      <c r="E8" s="21">
        <f t="shared" ref="E8:E9" ca="1" si="8">Q8</f>
        <v>54.907531383082357</v>
      </c>
      <c r="F8" s="21">
        <f t="shared" ref="F8:F9" ca="1" si="9">R8</f>
        <v>57.092729303875181</v>
      </c>
      <c r="G8" s="21">
        <f t="shared" ref="G8:G9" ca="1" si="10">S8</f>
        <v>59.381249920993383</v>
      </c>
      <c r="H8" s="26"/>
      <c r="I8" s="26"/>
      <c r="J8" s="26"/>
      <c r="K8" s="26"/>
      <c r="M8" s="77" t="s">
        <v>135</v>
      </c>
      <c r="N8" s="78" t="str">
        <f t="shared" si="5"/>
        <v>08225C</v>
      </c>
      <c r="O8" s="78" t="str">
        <f t="shared" si="6"/>
        <v>03</v>
      </c>
      <c r="P8" s="78" t="str">
        <f t="shared" si="7"/>
        <v>Pollice Supv Internal Affairs</v>
      </c>
      <c r="Q8" s="79" cm="1">
        <f t="array" aca="1" ref="Q8" ca="1">IF($M8="Y",VLOOKUP($N8,INDIRECT($N$3),Q$4,0)*INDIRECT($M$1)*INDIRECT($M$2),VLOOKUP($N8,INDIRECT($N$3),Q$4,0))</f>
        <v>54.907531383082357</v>
      </c>
      <c r="R8" s="79" cm="1">
        <f t="array" aca="1" ref="R8" ca="1">IF($M8="Y",VLOOKUP($N8,INDIRECT($N$3),R$4,0)*INDIRECT($M$1)*INDIRECT($M$2),VLOOKUP($N8,INDIRECT($N$3),R$4,0))</f>
        <v>57.092729303875181</v>
      </c>
      <c r="S8" s="79" cm="1">
        <f t="array" aca="1" ref="S8" ca="1">IF($M8="Y",VLOOKUP($N8,INDIRECT($N$3),S$4,0)*INDIRECT($M$1)*INDIRECT($M$2),VLOOKUP($N8,INDIRECT($N$3),S$4,0))</f>
        <v>59.381249920993383</v>
      </c>
      <c r="U8" s="83"/>
      <c r="V8" s="83"/>
      <c r="W8" s="83"/>
      <c r="AB8" s="67"/>
      <c r="AC8" s="67"/>
      <c r="AD8" s="67"/>
      <c r="AI8" s="39"/>
      <c r="AJ8" s="39"/>
      <c r="AK8" s="39"/>
    </row>
    <row r="9" spans="1:37" hidden="1" x14ac:dyDescent="0.3">
      <c r="A9" s="18" t="s">
        <v>28</v>
      </c>
      <c r="B9" s="19" t="s">
        <v>23</v>
      </c>
      <c r="C9" s="87" t="s">
        <v>26</v>
      </c>
      <c r="D9" s="20" t="s">
        <v>159</v>
      </c>
      <c r="E9" s="21">
        <f t="shared" ca="1" si="8"/>
        <v>54.907531383082357</v>
      </c>
      <c r="F9" s="21">
        <f t="shared" ca="1" si="9"/>
        <v>57.092729303875181</v>
      </c>
      <c r="G9" s="21">
        <f t="shared" ca="1" si="10"/>
        <v>59.381249920993383</v>
      </c>
      <c r="H9" s="26"/>
      <c r="I9" s="26"/>
      <c r="J9" s="26"/>
      <c r="K9" s="26"/>
      <c r="M9" s="77" t="s">
        <v>135</v>
      </c>
      <c r="N9" s="78" t="str">
        <f t="shared" si="5"/>
        <v>08235C</v>
      </c>
      <c r="O9" s="78" t="str">
        <f t="shared" si="6"/>
        <v>03</v>
      </c>
      <c r="P9" s="78" t="str">
        <f t="shared" si="7"/>
        <v>Police Supv Morals &amp; Narcotics</v>
      </c>
      <c r="Q9" s="79" cm="1">
        <f t="array" aca="1" ref="Q9" ca="1">IF($M9="Y",VLOOKUP($N9,INDIRECT($N$3),Q$4,0)*INDIRECT($M$1)*INDIRECT($M$2),VLOOKUP($N9,INDIRECT($N$3),Q$4,0))</f>
        <v>54.907531383082357</v>
      </c>
      <c r="R9" s="79" cm="1">
        <f t="array" aca="1" ref="R9" ca="1">IF($M9="Y",VLOOKUP($N9,INDIRECT($N$3),R$4,0)*INDIRECT($M$1)*INDIRECT($M$2),VLOOKUP($N9,INDIRECT($N$3),R$4,0))</f>
        <v>57.092729303875181</v>
      </c>
      <c r="S9" s="79" cm="1">
        <f t="array" aca="1" ref="S9" ca="1">IF($M9="Y",VLOOKUP($N9,INDIRECT($N$3),S$4,0)*INDIRECT($M$1)*INDIRECT($M$2),VLOOKUP($N9,INDIRECT($N$3),S$4,0))</f>
        <v>59.381249920993383</v>
      </c>
      <c r="U9" s="83"/>
      <c r="V9" s="83"/>
      <c r="W9" s="83"/>
      <c r="AB9" s="67"/>
      <c r="AC9" s="67"/>
      <c r="AD9" s="67"/>
      <c r="AI9" s="39"/>
      <c r="AJ9" s="39"/>
      <c r="AK9" s="39"/>
    </row>
    <row r="10" spans="1:37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1">
        <f t="shared" ref="E10:E11" ca="1" si="11">Q10</f>
        <v>54.907531383082357</v>
      </c>
      <c r="F10" s="21">
        <f t="shared" ref="F10:F11" ca="1" si="12">R10</f>
        <v>57.092729303875181</v>
      </c>
      <c r="G10" s="21">
        <f t="shared" ref="G10:G11" ca="1" si="13">S10</f>
        <v>59.381249920993383</v>
      </c>
      <c r="H10" s="21"/>
      <c r="I10" s="21"/>
      <c r="J10" s="21"/>
      <c r="K10" s="21"/>
      <c r="M10" s="77" t="s">
        <v>135</v>
      </c>
      <c r="N10" s="78" t="str">
        <f t="shared" ref="N10:N11" si="14">A10</f>
        <v>08150C</v>
      </c>
      <c r="O10" s="78" t="str">
        <f t="shared" ref="O10:P11" si="15">C10</f>
        <v>03</v>
      </c>
      <c r="P10" s="78" t="str">
        <f t="shared" si="15"/>
        <v>Police Lieutenant</v>
      </c>
      <c r="Q10" s="79" cm="1">
        <f t="array" aca="1" ref="Q10" ca="1">IF($M10="Y",VLOOKUP($N10,INDIRECT($N$3),Q$4,0)*INDIRECT($M$1)*INDIRECT($M$2),VLOOKUP($N10,INDIRECT($N$3),Q$4,0))</f>
        <v>54.907531383082357</v>
      </c>
      <c r="R10" s="79" cm="1">
        <f t="array" aca="1" ref="R10" ca="1">IF($M10="Y",VLOOKUP($N10,INDIRECT($N$3),R$4,0)*INDIRECT($M$1)*INDIRECT($M$2),VLOOKUP($N10,INDIRECT($N$3),R$4,0))</f>
        <v>57.092729303875181</v>
      </c>
      <c r="S10" s="79" cm="1">
        <f t="array" aca="1" ref="S10" ca="1">IF($M10="Y",VLOOKUP($N10,INDIRECT($N$3),S$4,0)*INDIRECT($M$1)*INDIRECT($M$2),VLOOKUP($N10,INDIRECT($N$3),S$4,0))</f>
        <v>59.381249920993383</v>
      </c>
      <c r="U10" s="83"/>
      <c r="V10" s="83"/>
      <c r="W10" s="83"/>
      <c r="Y10" s="60" t="str">
        <f t="shared" ref="Y10:Y11" si="16">N10</f>
        <v>08150C</v>
      </c>
      <c r="Z10" s="60" t="str">
        <f t="shared" ref="Z10:Z11" si="17">O10</f>
        <v>03</v>
      </c>
      <c r="AA10" s="66" t="str">
        <f t="shared" ref="AA10:AA11" si="18">P10</f>
        <v>Police Lieutenant</v>
      </c>
      <c r="AB10" s="67">
        <f t="shared" ref="AB10:AB11" ca="1" si="19">ROUND(Q10,3)</f>
        <v>54.908000000000001</v>
      </c>
      <c r="AC10" s="67">
        <f t="shared" ref="AC10:AC11" ca="1" si="20">ROUND(R10,3)</f>
        <v>57.093000000000004</v>
      </c>
      <c r="AD10" s="67">
        <f t="shared" ref="AD10:AD11" ca="1" si="21">ROUND(S10,3)</f>
        <v>59.381</v>
      </c>
      <c r="AI10" s="39"/>
      <c r="AJ10" s="39"/>
      <c r="AK10" s="39"/>
    </row>
    <row r="11" spans="1:37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1">
        <f t="shared" ca="1" si="11"/>
        <v>61.168578354443554</v>
      </c>
      <c r="F11" s="21">
        <f t="shared" ca="1" si="12"/>
        <v>62.996002162587146</v>
      </c>
      <c r="G11" s="21">
        <f t="shared" ca="1" si="13"/>
        <v>64.888195422158603</v>
      </c>
      <c r="H11" s="26"/>
      <c r="I11" s="26"/>
      <c r="J11" s="26"/>
      <c r="K11" s="26"/>
      <c r="M11" s="77" t="s">
        <v>135</v>
      </c>
      <c r="N11" s="78" t="str">
        <f t="shared" si="14"/>
        <v>08230C</v>
      </c>
      <c r="O11" s="78" t="str">
        <f t="shared" si="15"/>
        <v>04</v>
      </c>
      <c r="P11" s="78" t="str">
        <f t="shared" si="15"/>
        <v>Police Supv Licenses</v>
      </c>
      <c r="Q11" s="79" cm="1">
        <f t="array" aca="1" ref="Q11" ca="1">IF($M11="Y",VLOOKUP($N11,INDIRECT($N$3),Q$4,0)*INDIRECT($M$1)*INDIRECT($M$2),VLOOKUP($N11,INDIRECT($N$3),Q$4,0))</f>
        <v>61.168578354443554</v>
      </c>
      <c r="R11" s="79" cm="1">
        <f t="array" aca="1" ref="R11" ca="1">IF($M11="Y",VLOOKUP($N11,INDIRECT($N$3),R$4,0)*INDIRECT($M$1)*INDIRECT($M$2),VLOOKUP($N11,INDIRECT($N$3),R$4,0))</f>
        <v>62.996002162587146</v>
      </c>
      <c r="S11" s="79" cm="1">
        <f t="array" aca="1" ref="S11" ca="1">IF($M11="Y",VLOOKUP($N11,INDIRECT($N$3),S$4,0)*INDIRECT($M$1)*INDIRECT($M$2),VLOOKUP($N11,INDIRECT($N$3),S$4,0))</f>
        <v>64.888195422158603</v>
      </c>
      <c r="U11" s="83"/>
      <c r="V11" s="83"/>
      <c r="W11" s="83"/>
      <c r="Y11" s="60" t="str">
        <f t="shared" si="16"/>
        <v>08230C</v>
      </c>
      <c r="Z11" s="60" t="str">
        <f t="shared" si="17"/>
        <v>04</v>
      </c>
      <c r="AA11" s="66" t="str">
        <f t="shared" si="18"/>
        <v>Police Supv Licenses</v>
      </c>
      <c r="AB11" s="67">
        <f t="shared" ca="1" si="19"/>
        <v>61.168999999999997</v>
      </c>
      <c r="AC11" s="67">
        <f t="shared" ca="1" si="20"/>
        <v>62.996000000000002</v>
      </c>
      <c r="AD11" s="67">
        <f t="shared" ca="1" si="21"/>
        <v>64.888000000000005</v>
      </c>
      <c r="AI11" s="39"/>
      <c r="AJ11" s="39"/>
      <c r="AK11" s="39"/>
    </row>
    <row r="12" spans="1:37" x14ac:dyDescent="0.3">
      <c r="A12" s="33"/>
      <c r="B12" s="22"/>
      <c r="C12" s="22"/>
      <c r="D12" s="33"/>
      <c r="E12" s="26"/>
      <c r="F12" s="26"/>
      <c r="G12" s="26"/>
      <c r="H12" s="26"/>
      <c r="I12" s="26"/>
      <c r="J12" s="26"/>
      <c r="K12" s="22"/>
      <c r="L12" s="23"/>
      <c r="M12" s="78"/>
    </row>
    <row r="13" spans="1:37" s="6" customFormat="1" ht="55.2" x14ac:dyDescent="0.3">
      <c r="A13" s="11"/>
      <c r="B13" s="11"/>
      <c r="C13" s="8"/>
      <c r="D13" s="9"/>
      <c r="E13" s="51" t="s">
        <v>156</v>
      </c>
      <c r="F13" s="51" t="s">
        <v>39</v>
      </c>
      <c r="G13" s="51" t="s">
        <v>112</v>
      </c>
      <c r="H13" s="51" t="s">
        <v>113</v>
      </c>
      <c r="I13" s="10"/>
      <c r="J13" s="10"/>
      <c r="K13" s="10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Y13" s="55"/>
      <c r="Z13" s="55"/>
      <c r="AA13" s="65"/>
      <c r="AB13" s="55"/>
      <c r="AC13" s="55"/>
      <c r="AD13" s="55"/>
      <c r="AE13" s="56"/>
      <c r="AF13" s="56"/>
      <c r="AG13" s="56"/>
      <c r="AH13" s="56"/>
    </row>
    <row r="14" spans="1:37" s="6" customFormat="1" ht="27.6" x14ac:dyDescent="0.3">
      <c r="A14" s="12" t="s">
        <v>2</v>
      </c>
      <c r="B14" s="13" t="s">
        <v>3</v>
      </c>
      <c r="C14" s="12" t="s">
        <v>4</v>
      </c>
      <c r="D14" s="14" t="s">
        <v>5</v>
      </c>
      <c r="E14" s="15" t="s">
        <v>160</v>
      </c>
      <c r="F14" s="16" t="s">
        <v>7</v>
      </c>
      <c r="G14" s="16" t="s">
        <v>8</v>
      </c>
      <c r="H14" s="16" t="s">
        <v>9</v>
      </c>
      <c r="I14" s="16" t="s">
        <v>10</v>
      </c>
      <c r="J14" s="16" t="s">
        <v>11</v>
      </c>
      <c r="K14" s="16" t="s">
        <v>12</v>
      </c>
      <c r="L14" s="17"/>
      <c r="M14" s="76"/>
      <c r="N14" s="74" t="s">
        <v>2</v>
      </c>
      <c r="O14" s="74" t="s">
        <v>4</v>
      </c>
      <c r="P14" s="75" t="s">
        <v>5</v>
      </c>
      <c r="Q14" s="80" t="s">
        <v>160</v>
      </c>
      <c r="R14" s="76" t="s">
        <v>7</v>
      </c>
      <c r="S14" s="76" t="s">
        <v>8</v>
      </c>
      <c r="T14" s="76" t="s">
        <v>9</v>
      </c>
      <c r="U14" s="76" t="s">
        <v>10</v>
      </c>
      <c r="V14" s="76" t="s">
        <v>11</v>
      </c>
      <c r="W14" s="76" t="s">
        <v>12</v>
      </c>
      <c r="Y14" s="57" t="s">
        <v>2</v>
      </c>
      <c r="Z14" s="57" t="s">
        <v>4</v>
      </c>
      <c r="AA14" s="58" t="s">
        <v>5</v>
      </c>
      <c r="AB14" s="62" t="s">
        <v>160</v>
      </c>
      <c r="AC14" s="59" t="s">
        <v>7</v>
      </c>
      <c r="AD14" s="59" t="s">
        <v>8</v>
      </c>
      <c r="AE14" s="59" t="s">
        <v>9</v>
      </c>
      <c r="AF14" s="59" t="s">
        <v>10</v>
      </c>
      <c r="AG14" s="59" t="s">
        <v>11</v>
      </c>
      <c r="AH14" s="59" t="s">
        <v>12</v>
      </c>
    </row>
    <row r="15" spans="1:37" x14ac:dyDescent="0.3">
      <c r="A15" s="18" t="s">
        <v>13</v>
      </c>
      <c r="B15" s="19" t="s">
        <v>14</v>
      </c>
      <c r="C15" s="19" t="s">
        <v>15</v>
      </c>
      <c r="D15" s="20" t="s">
        <v>95</v>
      </c>
      <c r="E15" s="21">
        <f t="shared" ref="E15" ca="1" si="22">Q15</f>
        <v>33.873166479687491</v>
      </c>
      <c r="F15" s="21">
        <f t="shared" ref="F15" ca="1" si="23">R15</f>
        <v>35.230247235312497</v>
      </c>
      <c r="G15" s="21">
        <f t="shared" ref="G15" ca="1" si="24">S15</f>
        <v>36.260982380656245</v>
      </c>
      <c r="H15" s="21">
        <f t="shared" ref="H15" ca="1" si="25">T15</f>
        <v>37.345569936937487</v>
      </c>
      <c r="I15" s="21">
        <f t="shared" ref="I15" ca="1" si="26">U15</f>
        <v>39.409194324062497</v>
      </c>
      <c r="J15" s="21">
        <f t="shared" ref="J15" ca="1" si="27">V15</f>
        <v>41.380192564374994</v>
      </c>
      <c r="K15" s="21">
        <f t="shared" ref="K15" ca="1" si="28">W15</f>
        <v>43.878944431874991</v>
      </c>
      <c r="L15" s="22"/>
      <c r="M15" s="81" t="s">
        <v>135</v>
      </c>
      <c r="N15" s="78" t="str">
        <f>A15</f>
        <v>08170C</v>
      </c>
      <c r="O15" s="78" t="str">
        <f>C15</f>
        <v>01</v>
      </c>
      <c r="P15" s="78" t="str">
        <f>D15</f>
        <v>Police Officer</v>
      </c>
      <c r="Q15" s="79" cm="1">
        <f t="array" aca="1" ref="Q15" ca="1">IF($M15="Y",VLOOKUP($N15,INDIRECT($N$3),Q$4,0)*INDIRECT($M$1)*INDIRECT($M$2),VLOOKUP($N15,INDIRECT($N$3),Q$4,0))</f>
        <v>33.873166479687491</v>
      </c>
      <c r="R15" s="79" cm="1">
        <f t="array" aca="1" ref="R15" ca="1">IF($M15="Y",VLOOKUP($N15,INDIRECT($N$3),R$4,0)*INDIRECT($M$1)*INDIRECT($M$2),VLOOKUP($N15,INDIRECT($N$3),R$4,0))</f>
        <v>35.230247235312497</v>
      </c>
      <c r="S15" s="79" cm="1">
        <f t="array" aca="1" ref="S15" ca="1">IF($M15="Y",VLOOKUP($N15,INDIRECT($N$3),S$4,0)*INDIRECT($M$1)*INDIRECT($M$2),VLOOKUP($N15,INDIRECT($N$3),S$4,0))</f>
        <v>36.260982380656245</v>
      </c>
      <c r="T15" s="79" cm="1">
        <f t="array" aca="1" ref="T15" ca="1">IF($M15="Y",VLOOKUP($N15,INDIRECT($N$3),T$4,0)*INDIRECT($M$1)*INDIRECT($M$2),VLOOKUP($N15,INDIRECT($N$3),T$4,0))</f>
        <v>37.345569936937487</v>
      </c>
      <c r="U15" s="79" cm="1">
        <f t="array" aca="1" ref="U15" ca="1">IF($M15="Y",VLOOKUP($N15,INDIRECT($N$3),U$4,0)*INDIRECT($M$1)*INDIRECT($M$2),VLOOKUP($N15,INDIRECT($N$3),U$4,0))</f>
        <v>39.409194324062497</v>
      </c>
      <c r="V15" s="79" cm="1">
        <f t="array" aca="1" ref="V15" ca="1">IF($M15="Y",VLOOKUP($N15,INDIRECT($N$3),V$4,0)*INDIRECT($M$1)*INDIRECT($M$2),VLOOKUP($N15,INDIRECT($N$3),V$4,0))</f>
        <v>41.380192564374994</v>
      </c>
      <c r="W15" s="79" cm="1">
        <f t="array" aca="1" ref="W15" ca="1">IF($M15="Y",VLOOKUP($N15,INDIRECT($N$3),W$4,0)*INDIRECT($M$1)*INDIRECT($M$2),VLOOKUP($N15,INDIRECT($N$3),W$4,0))</f>
        <v>43.878944431874991</v>
      </c>
      <c r="Y15" s="60" t="str">
        <f t="shared" ref="Y15" si="29">N15</f>
        <v>08170C</v>
      </c>
      <c r="Z15" s="60" t="str">
        <f t="shared" ref="Z15" si="30">O15</f>
        <v>01</v>
      </c>
      <c r="AA15" s="66" t="str">
        <f t="shared" ref="AA15" si="31">P15</f>
        <v>Police Officer</v>
      </c>
      <c r="AB15" s="67">
        <f t="shared" ref="AB15" ca="1" si="32">ROUND(Q15,3)</f>
        <v>33.872999999999998</v>
      </c>
      <c r="AC15" s="67">
        <f t="shared" ref="AC15" ca="1" si="33">ROUND(R15,3)</f>
        <v>35.229999999999997</v>
      </c>
      <c r="AD15" s="67">
        <f t="shared" ref="AD15" ca="1" si="34">ROUND(S15,3)</f>
        <v>36.261000000000003</v>
      </c>
      <c r="AE15" s="67">
        <f t="shared" ref="AE15" ca="1" si="35">ROUND(T15,3)</f>
        <v>37.345999999999997</v>
      </c>
      <c r="AF15" s="67">
        <f t="shared" ref="AF15" ca="1" si="36">ROUND(U15,3)</f>
        <v>39.408999999999999</v>
      </c>
      <c r="AG15" s="67">
        <f t="shared" ref="AG15" ca="1" si="37">ROUND(V15,3)</f>
        <v>41.38</v>
      </c>
      <c r="AH15" s="67">
        <f t="shared" ref="AH15" ca="1" si="38">ROUND(W15,3)</f>
        <v>43.878999999999998</v>
      </c>
    </row>
    <row r="16" spans="1:37" x14ac:dyDescent="0.3">
      <c r="A16" s="18"/>
      <c r="B16" s="19"/>
      <c r="C16" s="19"/>
      <c r="D16" s="20"/>
      <c r="E16" s="21"/>
      <c r="F16" s="21"/>
      <c r="G16" s="21"/>
      <c r="H16" s="21"/>
      <c r="I16" s="21"/>
      <c r="J16" s="21"/>
      <c r="K16" s="21"/>
      <c r="L16" s="22"/>
      <c r="M16" s="81"/>
      <c r="Q16" s="83"/>
      <c r="R16" s="83"/>
      <c r="S16" s="83"/>
      <c r="T16" s="83"/>
      <c r="U16" s="83"/>
      <c r="V16" s="83"/>
      <c r="W16" s="83"/>
    </row>
    <row r="17" spans="1:28" x14ac:dyDescent="0.3">
      <c r="A17" s="18"/>
      <c r="B17" s="19"/>
      <c r="C17" s="19"/>
      <c r="D17" s="20"/>
      <c r="E17" s="21"/>
      <c r="F17" s="21"/>
      <c r="G17" s="21"/>
      <c r="H17" s="21"/>
      <c r="I17" s="21"/>
      <c r="J17" s="21"/>
      <c r="K17" s="21"/>
      <c r="L17" s="22"/>
      <c r="M17" s="81"/>
      <c r="Q17" s="79"/>
      <c r="R17" s="79"/>
      <c r="S17" s="79"/>
      <c r="T17" s="79"/>
      <c r="U17" s="79"/>
      <c r="V17" s="79"/>
      <c r="W17" s="79"/>
    </row>
    <row r="18" spans="1:28" x14ac:dyDescent="0.3">
      <c r="A18" s="35" t="s">
        <v>42</v>
      </c>
      <c r="B18" s="22"/>
      <c r="C18" s="22"/>
      <c r="D18" s="33"/>
      <c r="E18" s="33"/>
      <c r="F18" s="33"/>
      <c r="G18" s="33"/>
      <c r="I18" s="33"/>
      <c r="J18" s="36"/>
      <c r="K18" s="36"/>
      <c r="L18" s="36"/>
      <c r="M18" s="82"/>
      <c r="Y18" s="60" t="s">
        <v>42</v>
      </c>
      <c r="AB18" s="60" t="s">
        <v>155</v>
      </c>
    </row>
    <row r="19" spans="1:28" x14ac:dyDescent="0.3">
      <c r="A19" s="21">
        <f ca="1">Q19</f>
        <v>0.25799276318710007</v>
      </c>
      <c r="B19" s="37" t="s">
        <v>43</v>
      </c>
      <c r="M19" s="77" t="s">
        <v>135</v>
      </c>
      <c r="N19" s="78" t="s">
        <v>114</v>
      </c>
      <c r="Q19" s="79" cm="1">
        <f t="array" aca="1" ref="Q19" ca="1">IF($M19="Y",VLOOKUP($N19,INDIRECT($N$3),Q$4,0)*INDIRECT($M$1)*INDIRECT($M$2),VLOOKUP($N19,INDIRECT($N$3),Q$4,0))</f>
        <v>0.25799276318710007</v>
      </c>
      <c r="S19" s="83"/>
      <c r="T19" s="79"/>
      <c r="U19" s="79"/>
      <c r="Y19" s="60" t="str">
        <f>N19</f>
        <v>7th Year</v>
      </c>
      <c r="AB19" s="67">
        <f ca="1">ROUND(Q19,3)</f>
        <v>0.25800000000000001</v>
      </c>
    </row>
    <row r="20" spans="1:28" x14ac:dyDescent="0.3">
      <c r="A20" s="21">
        <f t="shared" ref="A20:A38" ca="1" si="39">Q20</f>
        <v>0.36512268497393863</v>
      </c>
      <c r="B20" s="37" t="s">
        <v>44</v>
      </c>
      <c r="M20" s="77" t="s">
        <v>135</v>
      </c>
      <c r="N20" s="78" t="s">
        <v>115</v>
      </c>
      <c r="Q20" s="79" cm="1">
        <f t="array" aca="1" ref="Q20" ca="1">IF($M20="Y",VLOOKUP($N20,INDIRECT($N$3),Q$4,0)*INDIRECT($M$1)*INDIRECT($M$2),VLOOKUP($N20,INDIRECT($N$3),Q$4,0))</f>
        <v>0.36512268497393863</v>
      </c>
      <c r="S20" s="83"/>
      <c r="T20" s="79"/>
      <c r="U20" s="79"/>
      <c r="Y20" s="60" t="str">
        <f t="shared" ref="Y20:Y38" si="40">N20</f>
        <v>8th Year</v>
      </c>
      <c r="AB20" s="67">
        <f t="shared" ref="AB20:AB38" ca="1" si="41">ROUND(Q20,3)</f>
        <v>0.36499999999999999</v>
      </c>
    </row>
    <row r="21" spans="1:28" x14ac:dyDescent="0.3">
      <c r="A21" s="21">
        <f t="shared" ca="1" si="39"/>
        <v>0.47225260676077724</v>
      </c>
      <c r="B21" s="37" t="s">
        <v>45</v>
      </c>
      <c r="M21" s="77" t="s">
        <v>135</v>
      </c>
      <c r="N21" s="78" t="s">
        <v>116</v>
      </c>
      <c r="Q21" s="79" cm="1">
        <f t="array" aca="1" ref="Q21" ca="1">IF($M21="Y",VLOOKUP($N21,INDIRECT($N$3),Q$4,0)*INDIRECT($M$1)*INDIRECT($M$2),VLOOKUP($N21,INDIRECT($N$3),Q$4,0))</f>
        <v>0.47225260676077724</v>
      </c>
      <c r="S21" s="83"/>
      <c r="T21" s="79"/>
      <c r="U21" s="79"/>
      <c r="Y21" s="60" t="str">
        <f t="shared" si="40"/>
        <v>9th Year</v>
      </c>
      <c r="AB21" s="67">
        <f t="shared" ca="1" si="41"/>
        <v>0.47199999999999998</v>
      </c>
    </row>
    <row r="22" spans="1:28" x14ac:dyDescent="0.3">
      <c r="A22" s="21">
        <f t="shared" ca="1" si="39"/>
        <v>0.57938252854761585</v>
      </c>
      <c r="B22" s="37" t="s">
        <v>46</v>
      </c>
      <c r="M22" s="77" t="s">
        <v>135</v>
      </c>
      <c r="N22" s="78" t="s">
        <v>117</v>
      </c>
      <c r="Q22" s="79" cm="1">
        <f t="array" aca="1" ref="Q22" ca="1">IF($M22="Y",VLOOKUP($N22,INDIRECT($N$3),Q$4,0)*INDIRECT($M$1)*INDIRECT($M$2),VLOOKUP($N22,INDIRECT($N$3),Q$4,0))</f>
        <v>0.57938252854761585</v>
      </c>
      <c r="S22" s="83"/>
      <c r="T22" s="79"/>
      <c r="U22" s="79"/>
      <c r="Y22" s="60" t="str">
        <f t="shared" si="40"/>
        <v>10th Year</v>
      </c>
      <c r="AB22" s="67">
        <f t="shared" ca="1" si="41"/>
        <v>0.57899999999999996</v>
      </c>
    </row>
    <row r="23" spans="1:28" x14ac:dyDescent="0.3">
      <c r="A23" s="21">
        <f t="shared" ca="1" si="39"/>
        <v>0.6865124503344544</v>
      </c>
      <c r="B23" s="37" t="s">
        <v>47</v>
      </c>
      <c r="D23" s="25"/>
      <c r="E23" s="25"/>
      <c r="M23" s="77" t="s">
        <v>135</v>
      </c>
      <c r="N23" s="78" t="s">
        <v>118</v>
      </c>
      <c r="Q23" s="79" cm="1">
        <f t="array" aca="1" ref="Q23" ca="1">IF($M23="Y",VLOOKUP($N23,INDIRECT($N$3),Q$4,0)*INDIRECT($M$1)*INDIRECT($M$2),VLOOKUP($N23,INDIRECT($N$3),Q$4,0))</f>
        <v>0.6865124503344544</v>
      </c>
      <c r="S23" s="83"/>
      <c r="T23" s="79"/>
      <c r="U23" s="79"/>
      <c r="Y23" s="60" t="str">
        <f t="shared" si="40"/>
        <v>11th Year</v>
      </c>
      <c r="AB23" s="67">
        <f t="shared" ca="1" si="41"/>
        <v>0.68700000000000006</v>
      </c>
    </row>
    <row r="24" spans="1:28" x14ac:dyDescent="0.3">
      <c r="A24" s="21">
        <f t="shared" ca="1" si="39"/>
        <v>2.1036006272037939</v>
      </c>
      <c r="B24" s="37" t="s">
        <v>48</v>
      </c>
      <c r="C24" s="37"/>
      <c r="D24" s="25"/>
      <c r="E24" s="25"/>
      <c r="F24" s="23"/>
      <c r="G24" s="38"/>
      <c r="L24" s="23"/>
      <c r="M24" s="77" t="s">
        <v>135</v>
      </c>
      <c r="N24" s="78" t="s">
        <v>119</v>
      </c>
      <c r="Q24" s="79" cm="1">
        <f t="array" aca="1" ref="Q24" ca="1">IF($M24="Y",VLOOKUP($N24,INDIRECT($N$3),Q$4,0)*INDIRECT($M$1)*INDIRECT($M$2),VLOOKUP($N24,INDIRECT($N$3),Q$4,0))</f>
        <v>2.1036006272037939</v>
      </c>
      <c r="S24" s="83"/>
      <c r="T24" s="79"/>
      <c r="U24" s="79"/>
      <c r="Y24" s="60" t="str">
        <f t="shared" si="40"/>
        <v>12th Year</v>
      </c>
      <c r="AB24" s="67">
        <f t="shared" ca="1" si="41"/>
        <v>2.1040000000000001</v>
      </c>
    </row>
    <row r="25" spans="1:28" x14ac:dyDescent="0.3">
      <c r="A25" s="21">
        <f t="shared" ca="1" si="39"/>
        <v>2.2107305489906319</v>
      </c>
      <c r="B25" s="39" t="s">
        <v>49</v>
      </c>
      <c r="D25" s="25"/>
      <c r="E25" s="25"/>
      <c r="M25" s="77" t="s">
        <v>135</v>
      </c>
      <c r="N25" s="78" t="s">
        <v>120</v>
      </c>
      <c r="Q25" s="79" cm="1">
        <f t="array" aca="1" ref="Q25" ca="1">IF($M25="Y",VLOOKUP($N25,INDIRECT($N$3),Q$4,0)*INDIRECT($M$1)*INDIRECT($M$2),VLOOKUP($N25,INDIRECT($N$3),Q$4,0))</f>
        <v>2.2107305489906319</v>
      </c>
      <c r="S25" s="83"/>
      <c r="T25" s="79"/>
      <c r="U25" s="79"/>
      <c r="Y25" s="60" t="str">
        <f t="shared" si="40"/>
        <v>13th Year</v>
      </c>
      <c r="AB25" s="67">
        <f t="shared" ca="1" si="41"/>
        <v>2.2109999999999999</v>
      </c>
    </row>
    <row r="26" spans="1:28" x14ac:dyDescent="0.3">
      <c r="A26" s="21">
        <f t="shared" ca="1" si="39"/>
        <v>2.3178604707774713</v>
      </c>
      <c r="B26" s="37" t="s">
        <v>50</v>
      </c>
      <c r="M26" s="77" t="s">
        <v>135</v>
      </c>
      <c r="N26" s="78" t="s">
        <v>121</v>
      </c>
      <c r="Q26" s="79" cm="1">
        <f t="array" aca="1" ref="Q26" ca="1">IF($M26="Y",VLOOKUP($N26,INDIRECT($N$3),Q$4,0)*INDIRECT($M$1)*INDIRECT($M$2),VLOOKUP($N26,INDIRECT($N$3),Q$4,0))</f>
        <v>2.3178604707774713</v>
      </c>
      <c r="S26" s="83"/>
      <c r="T26" s="79"/>
      <c r="U26" s="79"/>
      <c r="Y26" s="60" t="str">
        <f t="shared" si="40"/>
        <v>14th Year</v>
      </c>
      <c r="AB26" s="67">
        <f t="shared" ca="1" si="41"/>
        <v>2.3180000000000001</v>
      </c>
    </row>
    <row r="27" spans="1:28" x14ac:dyDescent="0.3">
      <c r="A27" s="21">
        <f t="shared" ca="1" si="39"/>
        <v>2.9708063321820202</v>
      </c>
      <c r="B27" s="37" t="s">
        <v>51</v>
      </c>
      <c r="D27" s="25"/>
      <c r="E27" s="25"/>
      <c r="F27" s="40"/>
      <c r="M27" s="77" t="s">
        <v>135</v>
      </c>
      <c r="N27" s="78" t="s">
        <v>122</v>
      </c>
      <c r="Q27" s="79" cm="1">
        <f t="array" aca="1" ref="Q27" ca="1">IF($M27="Y",VLOOKUP($N27,INDIRECT($N$3),Q$4,0)*INDIRECT($M$1)*INDIRECT($M$2),VLOOKUP($N27,INDIRECT($N$3),Q$4,0))</f>
        <v>2.9708063321820202</v>
      </c>
      <c r="S27" s="83"/>
      <c r="T27" s="79"/>
      <c r="U27" s="79"/>
      <c r="Y27" s="60" t="str">
        <f t="shared" si="40"/>
        <v>15th Year</v>
      </c>
      <c r="AB27" s="67">
        <f t="shared" ca="1" si="41"/>
        <v>2.9710000000000001</v>
      </c>
    </row>
    <row r="28" spans="1:28" x14ac:dyDescent="0.3">
      <c r="A28" s="21">
        <f t="shared" ca="1" si="39"/>
        <v>3.0779362539688577</v>
      </c>
      <c r="B28" s="37" t="s">
        <v>52</v>
      </c>
      <c r="D28" s="25"/>
      <c r="E28" s="25"/>
      <c r="F28" s="40"/>
      <c r="M28" s="77" t="s">
        <v>135</v>
      </c>
      <c r="N28" s="78" t="s">
        <v>123</v>
      </c>
      <c r="Q28" s="79" cm="1">
        <f t="array" aca="1" ref="Q28" ca="1">IF($M28="Y",VLOOKUP($N28,INDIRECT($N$3),Q$4,0)*INDIRECT($M$1)*INDIRECT($M$2),VLOOKUP($N28,INDIRECT($N$3),Q$4,0))</f>
        <v>3.0779362539688577</v>
      </c>
      <c r="S28" s="83"/>
      <c r="T28" s="79"/>
      <c r="U28" s="79"/>
      <c r="Y28" s="60" t="str">
        <f t="shared" si="40"/>
        <v>16th Year</v>
      </c>
      <c r="AB28" s="67">
        <f t="shared" ca="1" si="41"/>
        <v>3.0779999999999998</v>
      </c>
    </row>
    <row r="29" spans="1:28" x14ac:dyDescent="0.3">
      <c r="A29" s="21">
        <f t="shared" ca="1" si="39"/>
        <v>3.1850661757556953</v>
      </c>
      <c r="B29" s="37" t="s">
        <v>53</v>
      </c>
      <c r="E29" s="25"/>
      <c r="F29" s="40"/>
      <c r="J29" s="41"/>
      <c r="M29" s="77" t="s">
        <v>135</v>
      </c>
      <c r="N29" s="78" t="s">
        <v>124</v>
      </c>
      <c r="Q29" s="79" cm="1">
        <f t="array" aca="1" ref="Q29" ca="1">IF($M29="Y",VLOOKUP($N29,INDIRECT($N$3),Q$4,0)*INDIRECT($M$1)*INDIRECT($M$2),VLOOKUP($N29,INDIRECT($N$3),Q$4,0))</f>
        <v>3.1850661757556953</v>
      </c>
      <c r="S29" s="83"/>
      <c r="T29" s="79"/>
      <c r="U29" s="79"/>
      <c r="Y29" s="60" t="str">
        <f t="shared" si="40"/>
        <v>17th Year</v>
      </c>
      <c r="AB29" s="67">
        <f t="shared" ca="1" si="41"/>
        <v>3.1850000000000001</v>
      </c>
    </row>
    <row r="30" spans="1:28" x14ac:dyDescent="0.3">
      <c r="A30" s="21">
        <f t="shared" ca="1" si="39"/>
        <v>3.2921960975425351</v>
      </c>
      <c r="B30" s="37" t="s">
        <v>54</v>
      </c>
      <c r="E30" s="25"/>
      <c r="F30" s="40"/>
      <c r="G30" s="23"/>
      <c r="J30" s="41"/>
      <c r="M30" s="77" t="s">
        <v>135</v>
      </c>
      <c r="N30" s="78" t="s">
        <v>125</v>
      </c>
      <c r="Q30" s="79" cm="1">
        <f t="array" aca="1" ref="Q30" ca="1">IF($M30="Y",VLOOKUP($N30,INDIRECT($N$3),Q$4,0)*INDIRECT($M$1)*INDIRECT($M$2),VLOOKUP($N30,INDIRECT($N$3),Q$4,0))</f>
        <v>3.2921960975425351</v>
      </c>
      <c r="S30" s="83"/>
      <c r="T30" s="79"/>
      <c r="U30" s="79"/>
      <c r="Y30" s="60" t="str">
        <f t="shared" si="40"/>
        <v>18th Year</v>
      </c>
      <c r="AB30" s="67">
        <f t="shared" ca="1" si="41"/>
        <v>3.2919999999999998</v>
      </c>
    </row>
    <row r="31" spans="1:28" x14ac:dyDescent="0.3">
      <c r="A31" s="21">
        <f t="shared" ca="1" si="39"/>
        <v>3.3993260193293726</v>
      </c>
      <c r="B31" s="37" t="s">
        <v>55</v>
      </c>
      <c r="C31" s="22"/>
      <c r="E31" s="25"/>
      <c r="F31" s="40"/>
      <c r="G31" s="23"/>
      <c r="M31" s="77" t="s">
        <v>135</v>
      </c>
      <c r="N31" s="78" t="s">
        <v>126</v>
      </c>
      <c r="Q31" s="79" cm="1">
        <f t="array" aca="1" ref="Q31" ca="1">IF($M31="Y",VLOOKUP($N31,INDIRECT($N$3),Q$4,0)*INDIRECT($M$1)*INDIRECT($M$2),VLOOKUP($N31,INDIRECT($N$3),Q$4,0))</f>
        <v>3.3993260193293726</v>
      </c>
      <c r="S31" s="83"/>
      <c r="T31" s="79"/>
      <c r="U31" s="79"/>
      <c r="Y31" s="60" t="str">
        <f t="shared" si="40"/>
        <v>19th Year</v>
      </c>
      <c r="AB31" s="67">
        <f t="shared" ca="1" si="41"/>
        <v>3.399</v>
      </c>
    </row>
    <row r="32" spans="1:28" x14ac:dyDescent="0.3">
      <c r="A32" s="21">
        <f t="shared" ca="1" si="39"/>
        <v>4.2705982565810041</v>
      </c>
      <c r="B32" s="37" t="s">
        <v>56</v>
      </c>
      <c r="D32" s="33"/>
      <c r="E32" s="25"/>
      <c r="F32" s="40"/>
      <c r="G32" s="23"/>
      <c r="J32" s="41"/>
      <c r="M32" s="77" t="s">
        <v>135</v>
      </c>
      <c r="N32" s="78" t="s">
        <v>127</v>
      </c>
      <c r="Q32" s="79" cm="1">
        <f t="array" aca="1" ref="Q32" ca="1">IF($M32="Y",VLOOKUP($N32,INDIRECT($N$3),Q$4,0)*INDIRECT($M$1)*INDIRECT($M$2),VLOOKUP($N32,INDIRECT($N$3),Q$4,0))</f>
        <v>4.2705982565810041</v>
      </c>
      <c r="S32" s="83"/>
      <c r="T32" s="79"/>
      <c r="U32" s="79"/>
      <c r="Y32" s="60" t="str">
        <f t="shared" si="40"/>
        <v>20th Year</v>
      </c>
      <c r="AB32" s="67">
        <f t="shared" ca="1" si="41"/>
        <v>4.2709999999999999</v>
      </c>
    </row>
    <row r="33" spans="1:34" x14ac:dyDescent="0.3">
      <c r="A33" s="21">
        <f t="shared" ca="1" si="39"/>
        <v>4.3777281783678434</v>
      </c>
      <c r="B33" s="37" t="s">
        <v>57</v>
      </c>
      <c r="E33" s="33"/>
      <c r="F33" s="40"/>
      <c r="G33" s="33"/>
      <c r="J33" s="41"/>
      <c r="M33" s="77" t="s">
        <v>135</v>
      </c>
      <c r="N33" s="78" t="s">
        <v>128</v>
      </c>
      <c r="Q33" s="79" cm="1">
        <f t="array" aca="1" ref="Q33" ca="1">IF($M33="Y",VLOOKUP($N33,INDIRECT($N$3),Q$4,0)*INDIRECT($M$1)*INDIRECT($M$2),VLOOKUP($N33,INDIRECT($N$3),Q$4,0))</f>
        <v>4.3777281783678434</v>
      </c>
      <c r="S33" s="83"/>
      <c r="T33" s="79"/>
      <c r="U33" s="79"/>
      <c r="Y33" s="60" t="str">
        <f t="shared" si="40"/>
        <v>21st Year</v>
      </c>
      <c r="AB33" s="67">
        <f t="shared" ca="1" si="41"/>
        <v>4.3780000000000001</v>
      </c>
    </row>
    <row r="34" spans="1:34" x14ac:dyDescent="0.3">
      <c r="A34" s="21">
        <f t="shared" ca="1" si="39"/>
        <v>4.484858100154681</v>
      </c>
      <c r="B34" s="37" t="s">
        <v>58</v>
      </c>
      <c r="E34" s="25"/>
      <c r="M34" s="77" t="s">
        <v>135</v>
      </c>
      <c r="N34" s="78" t="s">
        <v>129</v>
      </c>
      <c r="Q34" s="79" cm="1">
        <f t="array" aca="1" ref="Q34" ca="1">IF($M34="Y",VLOOKUP($N34,INDIRECT($N$3),Q$4,0)*INDIRECT($M$1)*INDIRECT($M$2),VLOOKUP($N34,INDIRECT($N$3),Q$4,0))</f>
        <v>4.484858100154681</v>
      </c>
      <c r="S34" s="83"/>
      <c r="T34" s="79"/>
      <c r="U34" s="79"/>
      <c r="Y34" s="60" t="str">
        <f t="shared" si="40"/>
        <v>22nd Year</v>
      </c>
      <c r="AB34" s="67">
        <f t="shared" ca="1" si="41"/>
        <v>4.4850000000000003</v>
      </c>
    </row>
    <row r="35" spans="1:34" x14ac:dyDescent="0.3">
      <c r="A35" s="21">
        <f t="shared" ca="1" si="39"/>
        <v>4.5919880219415203</v>
      </c>
      <c r="B35" s="37" t="s">
        <v>59</v>
      </c>
      <c r="E35" s="25"/>
      <c r="J35" s="41"/>
      <c r="M35" s="77" t="s">
        <v>135</v>
      </c>
      <c r="N35" s="78" t="s">
        <v>130</v>
      </c>
      <c r="Q35" s="79" cm="1">
        <f t="array" aca="1" ref="Q35" ca="1">IF($M35="Y",VLOOKUP($N35,INDIRECT($N$3),Q$4,0)*INDIRECT($M$1)*INDIRECT($M$2),VLOOKUP($N35,INDIRECT($N$3),Q$4,0))</f>
        <v>4.5919880219415203</v>
      </c>
      <c r="S35" s="83"/>
      <c r="T35" s="79"/>
      <c r="U35" s="79"/>
      <c r="Y35" s="60" t="str">
        <f t="shared" si="40"/>
        <v>23rd Year</v>
      </c>
      <c r="AB35" s="67">
        <f t="shared" ca="1" si="41"/>
        <v>4.5919999999999996</v>
      </c>
    </row>
    <row r="36" spans="1:34" x14ac:dyDescent="0.3">
      <c r="A36" s="21">
        <f t="shared" ca="1" si="39"/>
        <v>4.6991179437283579</v>
      </c>
      <c r="B36" s="37" t="s">
        <v>60</v>
      </c>
      <c r="E36" s="25"/>
      <c r="J36" s="41"/>
      <c r="M36" s="77" t="s">
        <v>135</v>
      </c>
      <c r="N36" s="78" t="s">
        <v>131</v>
      </c>
      <c r="Q36" s="79" cm="1">
        <f t="array" aca="1" ref="Q36" ca="1">IF($M36="Y",VLOOKUP($N36,INDIRECT($N$3),Q$4,0)*INDIRECT($M$1)*INDIRECT($M$2),VLOOKUP($N36,INDIRECT($N$3),Q$4,0))</f>
        <v>4.6991179437283579</v>
      </c>
      <c r="S36" s="83"/>
      <c r="T36" s="79"/>
      <c r="U36" s="79"/>
      <c r="Y36" s="60" t="str">
        <f t="shared" si="40"/>
        <v>24th Year</v>
      </c>
      <c r="AB36" s="67">
        <f t="shared" ca="1" si="41"/>
        <v>4.6989999999999998</v>
      </c>
    </row>
    <row r="37" spans="1:34" x14ac:dyDescent="0.3">
      <c r="A37" s="21">
        <f t="shared" ca="1" si="39"/>
        <v>5.1337374292858238</v>
      </c>
      <c r="B37" s="37" t="s">
        <v>61</v>
      </c>
      <c r="E37" s="25"/>
      <c r="M37" s="77" t="s">
        <v>135</v>
      </c>
      <c r="N37" s="78" t="s">
        <v>132</v>
      </c>
      <c r="Q37" s="79" cm="1">
        <f t="array" aca="1" ref="Q37" ca="1">IF($M37="Y",VLOOKUP($N37,INDIRECT($N$3),Q$4,0)*INDIRECT($M$1)*INDIRECT($M$2),VLOOKUP($N37,INDIRECT($N$3),Q$4,0))</f>
        <v>5.1337374292858238</v>
      </c>
      <c r="S37" s="83"/>
      <c r="T37" s="79"/>
      <c r="U37" s="79"/>
      <c r="Y37" s="60" t="str">
        <f t="shared" si="40"/>
        <v>25th Year</v>
      </c>
      <c r="AB37" s="67">
        <f t="shared" ca="1" si="41"/>
        <v>5.1340000000000003</v>
      </c>
    </row>
    <row r="38" spans="1:34" x14ac:dyDescent="0.3">
      <c r="A38" s="21">
        <f t="shared" ca="1" si="39"/>
        <v>5.256506727595708</v>
      </c>
      <c r="B38" s="37" t="s">
        <v>62</v>
      </c>
      <c r="E38" s="25"/>
      <c r="J38" s="41"/>
      <c r="L38" s="22"/>
      <c r="M38" s="81" t="s">
        <v>135</v>
      </c>
      <c r="N38" s="78" t="s">
        <v>133</v>
      </c>
      <c r="Q38" s="79" cm="1">
        <f t="array" aca="1" ref="Q38" ca="1">IF($M38="Y",VLOOKUP($N38,INDIRECT($N$3),Q$4,0)*INDIRECT($M$1)*INDIRECT($M$2),VLOOKUP($N38,INDIRECT($N$3),Q$4,0))</f>
        <v>5.256506727595708</v>
      </c>
      <c r="S38" s="83"/>
      <c r="T38" s="79"/>
      <c r="U38" s="79"/>
      <c r="Y38" s="60" t="str">
        <f t="shared" si="40"/>
        <v>26th Year</v>
      </c>
      <c r="AB38" s="67">
        <f t="shared" ca="1" si="41"/>
        <v>5.2569999999999997</v>
      </c>
    </row>
    <row r="39" spans="1:34" s="33" customFormat="1" x14ac:dyDescent="0.3">
      <c r="B39" s="22"/>
      <c r="C39" s="22"/>
      <c r="F39" s="22"/>
      <c r="G39" s="22"/>
      <c r="H39" s="22"/>
      <c r="I39" s="22"/>
      <c r="J39" s="41"/>
      <c r="K39" s="25"/>
      <c r="L39" s="25"/>
      <c r="M39" s="77"/>
      <c r="N39" s="78"/>
      <c r="O39" s="84"/>
      <c r="P39" s="84"/>
      <c r="Q39" s="84"/>
      <c r="R39" s="84"/>
      <c r="S39" s="84"/>
      <c r="T39" s="79"/>
      <c r="U39" s="79"/>
      <c r="V39" s="84"/>
      <c r="W39" s="84"/>
      <c r="Y39" s="63"/>
      <c r="Z39" s="63"/>
      <c r="AA39" s="68"/>
      <c r="AB39" s="63"/>
      <c r="AC39" s="63"/>
      <c r="AD39" s="63"/>
      <c r="AE39" s="64"/>
      <c r="AF39" s="64"/>
      <c r="AG39" s="64"/>
      <c r="AH39" s="64"/>
    </row>
    <row r="40" spans="1:34" x14ac:dyDescent="0.3">
      <c r="A40" s="43" t="s">
        <v>63</v>
      </c>
      <c r="L40" s="22"/>
      <c r="M40" s="81"/>
      <c r="T40" s="79"/>
      <c r="U40" s="79"/>
    </row>
    <row r="41" spans="1:34" x14ac:dyDescent="0.3">
      <c r="A41" s="37" t="s">
        <v>64</v>
      </c>
      <c r="D41" s="37"/>
      <c r="E41" s="37"/>
      <c r="F41" s="37"/>
      <c r="G41" s="37"/>
      <c r="H41" s="37"/>
      <c r="I41" s="37"/>
      <c r="J41" s="37"/>
      <c r="N41" s="78" t="s">
        <v>154</v>
      </c>
      <c r="S41" s="85"/>
      <c r="T41" s="79"/>
      <c r="U41" s="79"/>
      <c r="Y41" s="60" t="s">
        <v>154</v>
      </c>
      <c r="AB41" s="60" t="s">
        <v>155</v>
      </c>
    </row>
    <row r="42" spans="1:34" x14ac:dyDescent="0.3">
      <c r="A42" s="37" t="str">
        <f ca="1">"the hours of 6:00 p.m. and 6:00 a.m., shall be paid a shift differential of "&amp;TEXT(Q42,"$#.000")&amp;" per hour for all hours worked on such shifts."</f>
        <v>the hours of 6:00 p.m. and 6:00 a.m., shall be paid a shift differential of $1.650 per hour for all hours worked on such shifts.</v>
      </c>
      <c r="D42" s="37"/>
      <c r="E42" s="37"/>
      <c r="F42" s="37"/>
      <c r="G42" s="37"/>
      <c r="H42" s="37"/>
      <c r="I42" s="37"/>
      <c r="J42" s="37"/>
      <c r="M42" s="77" t="s">
        <v>135</v>
      </c>
      <c r="N42" s="78" t="s">
        <v>149</v>
      </c>
      <c r="Q42" s="79" cm="1">
        <f t="array" aca="1" ref="Q42" ca="1">IF($M42="Y",VLOOKUP($N42,INDIRECT($N$3),Q$4,0)*INDIRECT($M$1)*INDIRECT($M$2),VLOOKUP($N42,INDIRECT($N$3),Q$4,0))</f>
        <v>1.6500378711249997</v>
      </c>
      <c r="S42" s="85"/>
      <c r="T42" s="79"/>
      <c r="U42" s="79"/>
      <c r="Y42" s="60" t="str">
        <f t="shared" ref="Y42" si="42">N42</f>
        <v>LNF</v>
      </c>
      <c r="AB42" s="67">
        <f t="shared" ref="AB42" ca="1" si="43">ROUND(Q42,3)</f>
        <v>1.65</v>
      </c>
    </row>
    <row r="43" spans="1:34" x14ac:dyDescent="0.3">
      <c r="A43" s="21"/>
      <c r="B43" s="37"/>
      <c r="D43" s="37"/>
      <c r="E43" s="37"/>
      <c r="F43" s="37"/>
      <c r="G43" s="37"/>
      <c r="H43" s="37"/>
      <c r="I43" s="37"/>
      <c r="J43" s="37"/>
      <c r="N43" s="78" t="s">
        <v>161</v>
      </c>
      <c r="Q43" s="79">
        <f ca="1">Q42</f>
        <v>1.6500378711249997</v>
      </c>
      <c r="Y43" s="60" t="str">
        <f t="shared" ref="Y43" si="44">N43</f>
        <v>LNG</v>
      </c>
      <c r="AB43" s="67"/>
    </row>
    <row r="44" spans="1:34" x14ac:dyDescent="0.3">
      <c r="D44" s="37"/>
      <c r="E44" s="37"/>
      <c r="F44" s="37"/>
      <c r="G44" s="37"/>
      <c r="H44" s="37"/>
      <c r="I44" s="37"/>
      <c r="J44" s="37"/>
    </row>
  </sheetData>
  <pageMargins left="1" right="0.25" top="1" bottom="0.5" header="0.5" footer="0.5"/>
  <pageSetup scale="8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102B-40B3-4FDA-B9DB-4A0B5E748282}">
  <sheetPr>
    <tabColor theme="1"/>
    <pageSetUpPr fitToPage="1"/>
  </sheetPr>
  <dimension ref="A1:AK44"/>
  <sheetViews>
    <sheetView showGridLines="0" workbookViewId="0">
      <selection activeCell="AP30" sqref="AP30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0.109375" style="25" customWidth="1"/>
    <col min="13" max="13" width="16.44140625" style="77" hidden="1" customWidth="1"/>
    <col min="14" max="14" width="12.109375" style="78" hidden="1" customWidth="1"/>
    <col min="15" max="15" width="8.33203125" style="78" hidden="1" customWidth="1"/>
    <col min="16" max="16" width="27" style="78" hidden="1" customWidth="1"/>
    <col min="17" max="23" width="7.44140625" style="78" hidden="1" customWidth="1"/>
    <col min="24" max="24" width="0.109375" style="23" hidden="1" customWidth="1"/>
    <col min="25" max="25" width="12.109375" style="60" hidden="1" customWidth="1"/>
    <col min="26" max="26" width="8.33203125" style="60" hidden="1" customWidth="1"/>
    <col min="27" max="27" width="17.33203125" style="66" hidden="1" customWidth="1"/>
    <col min="28" max="30" width="7.44140625" style="60" hidden="1" customWidth="1"/>
    <col min="31" max="34" width="7.44140625" style="61" hidden="1" customWidth="1"/>
    <col min="35" max="35" width="0.109375" style="23" customWidth="1"/>
    <col min="36" max="16384" width="9.109375" style="23"/>
  </cols>
  <sheetData>
    <row r="1" spans="1:37" s="6" customFormat="1" ht="18" x14ac:dyDescent="0.35">
      <c r="A1" s="54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  <c r="M1" s="69" t="s">
        <v>148</v>
      </c>
      <c r="N1" s="70">
        <v>1</v>
      </c>
      <c r="O1" s="71"/>
      <c r="P1" s="71"/>
      <c r="Q1" s="71"/>
      <c r="R1" s="71"/>
      <c r="S1" s="71"/>
      <c r="T1" s="71"/>
      <c r="U1" s="71"/>
      <c r="V1" s="71"/>
      <c r="W1" s="71"/>
      <c r="Y1" s="55"/>
      <c r="Z1" s="55"/>
      <c r="AA1" s="65"/>
      <c r="AB1" s="55"/>
      <c r="AC1" s="55"/>
      <c r="AD1" s="55"/>
      <c r="AE1" s="56"/>
      <c r="AF1" s="56"/>
      <c r="AG1" s="56"/>
      <c r="AH1" s="56"/>
    </row>
    <row r="2" spans="1:37" s="6" customFormat="1" ht="15.6" x14ac:dyDescent="0.3">
      <c r="A2" s="52" t="s">
        <v>145</v>
      </c>
      <c r="B2" s="8"/>
      <c r="C2" s="8"/>
      <c r="D2" s="9"/>
      <c r="E2" s="10"/>
      <c r="F2" s="10"/>
      <c r="G2" s="10"/>
      <c r="H2" s="10"/>
      <c r="I2" s="10"/>
      <c r="J2" s="10"/>
      <c r="K2" s="10"/>
      <c r="M2" s="69" t="s">
        <v>147</v>
      </c>
      <c r="N2" s="70">
        <v>1.01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x14ac:dyDescent="0.3">
      <c r="A3" s="53" t="s">
        <v>1</v>
      </c>
      <c r="C3" s="8"/>
      <c r="D3" s="9"/>
      <c r="E3" s="10"/>
      <c r="F3" s="10"/>
      <c r="G3" s="10"/>
      <c r="H3" s="10"/>
      <c r="I3" s="10"/>
      <c r="J3" s="10"/>
      <c r="K3" s="10"/>
      <c r="M3" s="69" t="s">
        <v>138</v>
      </c>
      <c r="N3" s="71" t="s">
        <v>146</v>
      </c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x14ac:dyDescent="0.3">
      <c r="A4" s="53"/>
      <c r="C4" s="8"/>
      <c r="D4" s="9"/>
      <c r="E4" s="10"/>
      <c r="F4" s="10"/>
      <c r="G4" s="10"/>
      <c r="H4" s="10"/>
      <c r="I4" s="10"/>
      <c r="J4" s="10"/>
      <c r="K4" s="10"/>
      <c r="M4" s="71"/>
      <c r="N4" s="71"/>
      <c r="O4" s="71"/>
      <c r="P4" s="71"/>
      <c r="Q4" s="72">
        <v>4</v>
      </c>
      <c r="R4" s="72">
        <v>5</v>
      </c>
      <c r="S4" s="72">
        <v>6</v>
      </c>
      <c r="T4" s="72">
        <v>7</v>
      </c>
      <c r="U4" s="72">
        <v>8</v>
      </c>
      <c r="V4" s="72">
        <v>9</v>
      </c>
      <c r="W4" s="72">
        <v>10</v>
      </c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ht="27.6" x14ac:dyDescent="0.3">
      <c r="A5" s="12" t="s">
        <v>2</v>
      </c>
      <c r="B5" s="13" t="s">
        <v>3</v>
      </c>
      <c r="C5" s="12" t="s">
        <v>4</v>
      </c>
      <c r="D5" s="14" t="s">
        <v>5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7"/>
      <c r="L5" s="10"/>
      <c r="M5" s="73" t="s">
        <v>134</v>
      </c>
      <c r="N5" s="74" t="s">
        <v>2</v>
      </c>
      <c r="O5" s="74" t="s">
        <v>4</v>
      </c>
      <c r="P5" s="75" t="s">
        <v>5</v>
      </c>
      <c r="Q5" s="76" t="s">
        <v>7</v>
      </c>
      <c r="R5" s="76" t="s">
        <v>8</v>
      </c>
      <c r="S5" s="76" t="s">
        <v>9</v>
      </c>
      <c r="T5" s="71"/>
      <c r="U5" s="71"/>
      <c r="V5" s="71"/>
      <c r="W5" s="71"/>
      <c r="Y5" s="57" t="s">
        <v>2</v>
      </c>
      <c r="Z5" s="57" t="s">
        <v>4</v>
      </c>
      <c r="AA5" s="58" t="s">
        <v>5</v>
      </c>
      <c r="AB5" s="59" t="s">
        <v>7</v>
      </c>
      <c r="AC5" s="59" t="s">
        <v>8</v>
      </c>
      <c r="AD5" s="59" t="s">
        <v>9</v>
      </c>
      <c r="AE5" s="56"/>
      <c r="AF5" s="56"/>
      <c r="AG5" s="56"/>
      <c r="AH5" s="56"/>
    </row>
    <row r="6" spans="1:37" x14ac:dyDescent="0.3">
      <c r="A6" s="18" t="s">
        <v>19</v>
      </c>
      <c r="B6" s="19" t="s">
        <v>14</v>
      </c>
      <c r="C6" s="19" t="s">
        <v>20</v>
      </c>
      <c r="D6" s="20" t="s">
        <v>21</v>
      </c>
      <c r="E6" s="21">
        <f ca="1">Q6</f>
        <v>48.067771213768914</v>
      </c>
      <c r="F6" s="21">
        <f t="shared" ref="F6:G11" ca="1" si="0">R6</f>
        <v>49.510312734859028</v>
      </c>
      <c r="G6" s="21">
        <f t="shared" ca="1" si="0"/>
        <v>50.995749213074028</v>
      </c>
      <c r="H6" s="21"/>
      <c r="I6" s="21"/>
      <c r="J6" s="21"/>
      <c r="K6" s="21"/>
      <c r="M6" s="77" t="s">
        <v>135</v>
      </c>
      <c r="N6" s="78" t="str">
        <f>A6</f>
        <v>08210C</v>
      </c>
      <c r="O6" s="78" t="str">
        <f>C6</f>
        <v>02</v>
      </c>
      <c r="P6" s="78" t="str">
        <f>D6</f>
        <v>Police Sergeant</v>
      </c>
      <c r="Q6" s="79" cm="1">
        <f t="array" aca="1" ref="Q6" ca="1">IF($M6="Y",VLOOKUP($N6,INDIRECT($N$3),Q$4,0)*INDIRECT($M$1)*INDIRECT($M$2),VLOOKUP($N6,INDIRECT($N$3),Q$4,0))</f>
        <v>48.067771213768914</v>
      </c>
      <c r="R6" s="79" cm="1">
        <f t="array" aca="1" ref="R6" ca="1">IF($M6="Y",VLOOKUP($N6,INDIRECT($N$3),R$4,0)*INDIRECT($M$1)*INDIRECT($M$2),VLOOKUP($N6,INDIRECT($N$3),R$4,0))</f>
        <v>49.510312734859028</v>
      </c>
      <c r="S6" s="79" cm="1">
        <f t="array" aca="1" ref="S6" ca="1">IF($M6="Y",VLOOKUP($N6,INDIRECT($N$3),S$4,0)*INDIRECT($M$1)*INDIRECT($M$2),VLOOKUP($N6,INDIRECT($N$3),S$4,0))</f>
        <v>50.995749213074028</v>
      </c>
      <c r="Y6" s="60" t="str">
        <f>N6</f>
        <v>08210C</v>
      </c>
      <c r="Z6" s="60" t="str">
        <f>O6</f>
        <v>02</v>
      </c>
      <c r="AA6" s="66" t="str">
        <f>P6</f>
        <v>Police Sergeant</v>
      </c>
      <c r="AB6" s="67">
        <f ca="1">ROUND(Q6,3)</f>
        <v>48.067999999999998</v>
      </c>
      <c r="AC6" s="67">
        <f t="shared" ref="AC6:AD11" ca="1" si="1">ROUND(R6,3)</f>
        <v>49.51</v>
      </c>
      <c r="AD6" s="67">
        <f t="shared" ca="1" si="1"/>
        <v>50.996000000000002</v>
      </c>
      <c r="AI6" s="39"/>
      <c r="AJ6" s="39"/>
      <c r="AK6" s="39"/>
    </row>
    <row r="7" spans="1:37" x14ac:dyDescent="0.3">
      <c r="A7" s="18" t="s">
        <v>22</v>
      </c>
      <c r="B7" s="19" t="s">
        <v>23</v>
      </c>
      <c r="C7" s="87" t="s">
        <v>20</v>
      </c>
      <c r="D7" s="20" t="s">
        <v>157</v>
      </c>
      <c r="E7" s="21">
        <f t="shared" ref="E7" ca="1" si="2">Q7</f>
        <v>48.067771213768914</v>
      </c>
      <c r="F7" s="21">
        <f t="shared" ref="F7" ca="1" si="3">R7</f>
        <v>49.510312734859028</v>
      </c>
      <c r="G7" s="21">
        <f t="shared" ref="G7" ca="1" si="4">S7</f>
        <v>50.995749213074028</v>
      </c>
      <c r="H7" s="26"/>
      <c r="I7" s="26"/>
      <c r="J7" s="26"/>
      <c r="K7" s="26"/>
      <c r="M7" s="77" t="s">
        <v>135</v>
      </c>
      <c r="N7" s="78" t="str">
        <f t="shared" ref="N7:N11" si="5">A7</f>
        <v>08142C</v>
      </c>
      <c r="O7" s="78" t="str">
        <f t="shared" ref="O7:O11" si="6">C7</f>
        <v>02</v>
      </c>
      <c r="P7" s="78" t="str">
        <f t="shared" ref="P7:P11" si="7">D7</f>
        <v>Police Investigative Team Leader</v>
      </c>
      <c r="Q7" s="79" cm="1">
        <f t="array" aca="1" ref="Q7" ca="1">IF($M7="Y",VLOOKUP($N7,INDIRECT($N$3),Q$4,0)*INDIRECT($M$1)*INDIRECT($M$2),VLOOKUP($N7,INDIRECT($N$3),Q$4,0))</f>
        <v>48.067771213768914</v>
      </c>
      <c r="R7" s="79" cm="1">
        <f t="array" aca="1" ref="R7" ca="1">IF($M7="Y",VLOOKUP($N7,INDIRECT($N$3),R$4,0)*INDIRECT($M$1)*INDIRECT($M$2),VLOOKUP($N7,INDIRECT($N$3),R$4,0))</f>
        <v>49.510312734859028</v>
      </c>
      <c r="S7" s="79" cm="1">
        <f t="array" aca="1" ref="S7" ca="1">IF($M7="Y",VLOOKUP($N7,INDIRECT($N$3),S$4,0)*INDIRECT($M$1)*INDIRECT($M$2),VLOOKUP($N7,INDIRECT($N$3),S$4,0))</f>
        <v>50.995749213074028</v>
      </c>
      <c r="AB7" s="67"/>
      <c r="AC7" s="67"/>
      <c r="AD7" s="67"/>
      <c r="AI7" s="39"/>
      <c r="AJ7" s="39"/>
      <c r="AK7" s="39"/>
    </row>
    <row r="8" spans="1:37" hidden="1" x14ac:dyDescent="0.3">
      <c r="A8" s="18" t="s">
        <v>25</v>
      </c>
      <c r="B8" s="19" t="s">
        <v>23</v>
      </c>
      <c r="C8" s="87" t="s">
        <v>26</v>
      </c>
      <c r="D8" s="20" t="s">
        <v>158</v>
      </c>
      <c r="E8" s="21">
        <f t="shared" ref="E8:E9" ca="1" si="8">Q8</f>
        <v>55.456606696913184</v>
      </c>
      <c r="F8" s="21">
        <f t="shared" ref="F8:F9" ca="1" si="9">R8</f>
        <v>57.663656596913931</v>
      </c>
      <c r="G8" s="21">
        <f t="shared" ref="G8:G9" ca="1" si="10">S8</f>
        <v>59.975062420203315</v>
      </c>
      <c r="H8" s="26"/>
      <c r="I8" s="26"/>
      <c r="J8" s="26"/>
      <c r="K8" s="26"/>
      <c r="M8" s="77" t="s">
        <v>135</v>
      </c>
      <c r="N8" s="78" t="str">
        <f t="shared" si="5"/>
        <v>08225C</v>
      </c>
      <c r="O8" s="78" t="str">
        <f t="shared" si="6"/>
        <v>03</v>
      </c>
      <c r="P8" s="78" t="str">
        <f t="shared" si="7"/>
        <v>Pollice Supv Internal Affairs</v>
      </c>
      <c r="Q8" s="79" cm="1">
        <f t="array" aca="1" ref="Q8" ca="1">IF($M8="Y",VLOOKUP($N8,INDIRECT($N$3),Q$4,0)*INDIRECT($M$1)*INDIRECT($M$2),VLOOKUP($N8,INDIRECT($N$3),Q$4,0))</f>
        <v>55.456606696913184</v>
      </c>
      <c r="R8" s="79" cm="1">
        <f t="array" aca="1" ref="R8" ca="1">IF($M8="Y",VLOOKUP($N8,INDIRECT($N$3),R$4,0)*INDIRECT($M$1)*INDIRECT($M$2),VLOOKUP($N8,INDIRECT($N$3),R$4,0))</f>
        <v>57.663656596913931</v>
      </c>
      <c r="S8" s="79" cm="1">
        <f t="array" aca="1" ref="S8" ca="1">IF($M8="Y",VLOOKUP($N8,INDIRECT($N$3),S$4,0)*INDIRECT($M$1)*INDIRECT($M$2),VLOOKUP($N8,INDIRECT($N$3),S$4,0))</f>
        <v>59.975062420203315</v>
      </c>
      <c r="AB8" s="67"/>
      <c r="AC8" s="67"/>
      <c r="AD8" s="67"/>
      <c r="AI8" s="39"/>
      <c r="AJ8" s="39"/>
      <c r="AK8" s="39"/>
    </row>
    <row r="9" spans="1:37" hidden="1" x14ac:dyDescent="0.3">
      <c r="A9" s="18" t="s">
        <v>28</v>
      </c>
      <c r="B9" s="19" t="s">
        <v>23</v>
      </c>
      <c r="C9" s="87" t="s">
        <v>26</v>
      </c>
      <c r="D9" s="20" t="s">
        <v>159</v>
      </c>
      <c r="E9" s="21">
        <f t="shared" ca="1" si="8"/>
        <v>55.456606696913184</v>
      </c>
      <c r="F9" s="21">
        <f t="shared" ca="1" si="9"/>
        <v>57.663656596913931</v>
      </c>
      <c r="G9" s="21">
        <f t="shared" ca="1" si="10"/>
        <v>59.975062420203315</v>
      </c>
      <c r="H9" s="26"/>
      <c r="I9" s="26"/>
      <c r="J9" s="26"/>
      <c r="K9" s="26"/>
      <c r="M9" s="77" t="s">
        <v>135</v>
      </c>
      <c r="N9" s="78" t="str">
        <f t="shared" si="5"/>
        <v>08235C</v>
      </c>
      <c r="O9" s="78" t="str">
        <f t="shared" si="6"/>
        <v>03</v>
      </c>
      <c r="P9" s="78" t="str">
        <f t="shared" si="7"/>
        <v>Police Supv Morals &amp; Narcotics</v>
      </c>
      <c r="Q9" s="79" cm="1">
        <f t="array" aca="1" ref="Q9" ca="1">IF($M9="Y",VLOOKUP($N9,INDIRECT($N$3),Q$4,0)*INDIRECT($M$1)*INDIRECT($M$2),VLOOKUP($N9,INDIRECT($N$3),Q$4,0))</f>
        <v>55.456606696913184</v>
      </c>
      <c r="R9" s="79" cm="1">
        <f t="array" aca="1" ref="R9" ca="1">IF($M9="Y",VLOOKUP($N9,INDIRECT($N$3),R$4,0)*INDIRECT($M$1)*INDIRECT($M$2),VLOOKUP($N9,INDIRECT($N$3),R$4,0))</f>
        <v>57.663656596913931</v>
      </c>
      <c r="S9" s="79" cm="1">
        <f t="array" aca="1" ref="S9" ca="1">IF($M9="Y",VLOOKUP($N9,INDIRECT($N$3),S$4,0)*INDIRECT($M$1)*INDIRECT($M$2),VLOOKUP($N9,INDIRECT($N$3),S$4,0))</f>
        <v>59.975062420203315</v>
      </c>
      <c r="AB9" s="67"/>
      <c r="AC9" s="67"/>
      <c r="AD9" s="67"/>
      <c r="AI9" s="39"/>
      <c r="AJ9" s="39"/>
      <c r="AK9" s="39"/>
    </row>
    <row r="10" spans="1:37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1">
        <f t="shared" ref="E10:E11" ca="1" si="11">Q10</f>
        <v>55.456606696913184</v>
      </c>
      <c r="F10" s="21">
        <f t="shared" ca="1" si="0"/>
        <v>57.663656596913931</v>
      </c>
      <c r="G10" s="21">
        <f t="shared" ca="1" si="0"/>
        <v>59.975062420203315</v>
      </c>
      <c r="H10" s="21"/>
      <c r="I10" s="21"/>
      <c r="J10" s="21"/>
      <c r="K10" s="21"/>
      <c r="M10" s="77" t="s">
        <v>135</v>
      </c>
      <c r="N10" s="78" t="str">
        <f t="shared" si="5"/>
        <v>08150C</v>
      </c>
      <c r="O10" s="78" t="str">
        <f t="shared" si="6"/>
        <v>03</v>
      </c>
      <c r="P10" s="78" t="str">
        <f t="shared" si="7"/>
        <v>Police Lieutenant</v>
      </c>
      <c r="Q10" s="79" cm="1">
        <f t="array" aca="1" ref="Q10" ca="1">IF($M10="Y",VLOOKUP($N10,INDIRECT($N$3),Q$4,0)*INDIRECT($M$1)*INDIRECT($M$2),VLOOKUP($N10,INDIRECT($N$3),Q$4,0))</f>
        <v>55.456606696913184</v>
      </c>
      <c r="R10" s="79" cm="1">
        <f t="array" aca="1" ref="R10" ca="1">IF($M10="Y",VLOOKUP($N10,INDIRECT($N$3),R$4,0)*INDIRECT($M$1)*INDIRECT($M$2),VLOOKUP($N10,INDIRECT($N$3),R$4,0))</f>
        <v>57.663656596913931</v>
      </c>
      <c r="S10" s="79" cm="1">
        <f t="array" aca="1" ref="S10" ca="1">IF($M10="Y",VLOOKUP($N10,INDIRECT($N$3),S$4,0)*INDIRECT($M$1)*INDIRECT($M$2),VLOOKUP($N10,INDIRECT($N$3),S$4,0))</f>
        <v>59.975062420203315</v>
      </c>
      <c r="Y10" s="60" t="str">
        <f t="shared" ref="Y10:AA11" si="12">N10</f>
        <v>08150C</v>
      </c>
      <c r="Z10" s="60" t="str">
        <f t="shared" si="12"/>
        <v>03</v>
      </c>
      <c r="AA10" s="66" t="str">
        <f t="shared" si="12"/>
        <v>Police Lieutenant</v>
      </c>
      <c r="AB10" s="67">
        <f t="shared" ref="AB10:AB11" ca="1" si="13">ROUND(Q10,3)</f>
        <v>55.457000000000001</v>
      </c>
      <c r="AC10" s="67">
        <f t="shared" ca="1" si="1"/>
        <v>57.664000000000001</v>
      </c>
      <c r="AD10" s="67">
        <f t="shared" ca="1" si="1"/>
        <v>59.975000000000001</v>
      </c>
      <c r="AI10" s="39"/>
      <c r="AJ10" s="39"/>
      <c r="AK10" s="39"/>
    </row>
    <row r="11" spans="1:37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1">
        <f t="shared" ca="1" si="11"/>
        <v>61.780264137987992</v>
      </c>
      <c r="F11" s="21">
        <f t="shared" ca="1" si="0"/>
        <v>63.625962184213016</v>
      </c>
      <c r="G11" s="21">
        <f t="shared" ca="1" si="0"/>
        <v>65.537077376380196</v>
      </c>
      <c r="H11" s="26"/>
      <c r="I11" s="26"/>
      <c r="J11" s="26"/>
      <c r="K11" s="26"/>
      <c r="M11" s="77" t="s">
        <v>135</v>
      </c>
      <c r="N11" s="78" t="str">
        <f t="shared" si="5"/>
        <v>08230C</v>
      </c>
      <c r="O11" s="78" t="str">
        <f t="shared" si="6"/>
        <v>04</v>
      </c>
      <c r="P11" s="78" t="str">
        <f t="shared" si="7"/>
        <v>Police Supv Licenses</v>
      </c>
      <c r="Q11" s="79" cm="1">
        <f t="array" aca="1" ref="Q11" ca="1">IF($M11="Y",VLOOKUP($N11,INDIRECT($N$3),Q$4,0)*INDIRECT($M$1)*INDIRECT($M$2),VLOOKUP($N11,INDIRECT($N$3),Q$4,0))</f>
        <v>61.780264137987992</v>
      </c>
      <c r="R11" s="79" cm="1">
        <f t="array" aca="1" ref="R11" ca="1">IF($M11="Y",VLOOKUP($N11,INDIRECT($N$3),R$4,0)*INDIRECT($M$1)*INDIRECT($M$2),VLOOKUP($N11,INDIRECT($N$3),R$4,0))</f>
        <v>63.625962184213016</v>
      </c>
      <c r="S11" s="79" cm="1">
        <f t="array" aca="1" ref="S11" ca="1">IF($M11="Y",VLOOKUP($N11,INDIRECT($N$3),S$4,0)*INDIRECT($M$1)*INDIRECT($M$2),VLOOKUP($N11,INDIRECT($N$3),S$4,0))</f>
        <v>65.537077376380196</v>
      </c>
      <c r="Y11" s="60" t="str">
        <f t="shared" si="12"/>
        <v>08230C</v>
      </c>
      <c r="Z11" s="60" t="str">
        <f t="shared" si="12"/>
        <v>04</v>
      </c>
      <c r="AA11" s="66" t="str">
        <f t="shared" si="12"/>
        <v>Police Supv Licenses</v>
      </c>
      <c r="AB11" s="67">
        <f t="shared" ca="1" si="13"/>
        <v>61.78</v>
      </c>
      <c r="AC11" s="67">
        <f t="shared" ca="1" si="1"/>
        <v>63.625999999999998</v>
      </c>
      <c r="AD11" s="67">
        <f t="shared" ca="1" si="1"/>
        <v>65.537000000000006</v>
      </c>
      <c r="AI11" s="39"/>
      <c r="AJ11" s="39"/>
      <c r="AK11" s="39"/>
    </row>
    <row r="12" spans="1:37" x14ac:dyDescent="0.3">
      <c r="A12" s="33"/>
      <c r="B12" s="22"/>
      <c r="C12" s="22"/>
      <c r="D12" s="33"/>
      <c r="E12" s="26"/>
      <c r="F12" s="26"/>
      <c r="G12" s="26"/>
      <c r="H12" s="26"/>
      <c r="I12" s="26"/>
      <c r="J12" s="26"/>
      <c r="K12" s="22"/>
      <c r="L12" s="23"/>
      <c r="M12" s="78"/>
    </row>
    <row r="13" spans="1:37" s="6" customFormat="1" ht="55.2" x14ac:dyDescent="0.3">
      <c r="A13" s="11"/>
      <c r="B13" s="11"/>
      <c r="C13" s="8"/>
      <c r="D13" s="9"/>
      <c r="E13" s="51" t="s">
        <v>156</v>
      </c>
      <c r="F13" s="51" t="s">
        <v>39</v>
      </c>
      <c r="G13" s="51" t="s">
        <v>112</v>
      </c>
      <c r="H13" s="51" t="s">
        <v>113</v>
      </c>
      <c r="I13" s="10"/>
      <c r="J13" s="10"/>
      <c r="K13" s="10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Y13" s="55"/>
      <c r="Z13" s="55"/>
      <c r="AA13" s="65"/>
      <c r="AB13" s="55"/>
      <c r="AC13" s="55"/>
      <c r="AD13" s="55"/>
      <c r="AE13" s="56"/>
      <c r="AF13" s="56"/>
      <c r="AG13" s="56"/>
      <c r="AH13" s="56"/>
    </row>
    <row r="14" spans="1:37" s="6" customFormat="1" ht="27.6" x14ac:dyDescent="0.3">
      <c r="A14" s="12" t="s">
        <v>2</v>
      </c>
      <c r="B14" s="13" t="s">
        <v>3</v>
      </c>
      <c r="C14" s="12" t="s">
        <v>4</v>
      </c>
      <c r="D14" s="14" t="s">
        <v>5</v>
      </c>
      <c r="E14" s="15" t="s">
        <v>160</v>
      </c>
      <c r="F14" s="16" t="s">
        <v>7</v>
      </c>
      <c r="G14" s="16" t="s">
        <v>8</v>
      </c>
      <c r="H14" s="16" t="s">
        <v>9</v>
      </c>
      <c r="I14" s="16" t="s">
        <v>10</v>
      </c>
      <c r="J14" s="16" t="s">
        <v>11</v>
      </c>
      <c r="K14" s="16" t="s">
        <v>12</v>
      </c>
      <c r="L14" s="17"/>
      <c r="M14" s="76"/>
      <c r="N14" s="74" t="s">
        <v>2</v>
      </c>
      <c r="O14" s="74" t="s">
        <v>4</v>
      </c>
      <c r="P14" s="75" t="s">
        <v>5</v>
      </c>
      <c r="Q14" s="80" t="s">
        <v>160</v>
      </c>
      <c r="R14" s="76" t="s">
        <v>7</v>
      </c>
      <c r="S14" s="76" t="s">
        <v>8</v>
      </c>
      <c r="T14" s="76" t="s">
        <v>9</v>
      </c>
      <c r="U14" s="76" t="s">
        <v>10</v>
      </c>
      <c r="V14" s="76" t="s">
        <v>11</v>
      </c>
      <c r="W14" s="76" t="s">
        <v>12</v>
      </c>
      <c r="Y14" s="57" t="s">
        <v>2</v>
      </c>
      <c r="Z14" s="57" t="s">
        <v>4</v>
      </c>
      <c r="AA14" s="58" t="s">
        <v>5</v>
      </c>
      <c r="AB14" s="62" t="s">
        <v>160</v>
      </c>
      <c r="AC14" s="59" t="s">
        <v>7</v>
      </c>
      <c r="AD14" s="59" t="s">
        <v>8</v>
      </c>
      <c r="AE14" s="59" t="s">
        <v>9</v>
      </c>
      <c r="AF14" s="59" t="s">
        <v>10</v>
      </c>
      <c r="AG14" s="59" t="s">
        <v>11</v>
      </c>
      <c r="AH14" s="59" t="s">
        <v>12</v>
      </c>
    </row>
    <row r="15" spans="1:37" x14ac:dyDescent="0.3">
      <c r="A15" s="18" t="s">
        <v>13</v>
      </c>
      <c r="B15" s="19" t="s">
        <v>14</v>
      </c>
      <c r="C15" s="19" t="s">
        <v>15</v>
      </c>
      <c r="D15" s="20" t="s">
        <v>95</v>
      </c>
      <c r="E15" s="21">
        <f t="shared" ref="E15:K15" ca="1" si="14">Q15</f>
        <v>34.211898144484366</v>
      </c>
      <c r="F15" s="21">
        <f t="shared" ca="1" si="14"/>
        <v>35.582549707665621</v>
      </c>
      <c r="G15" s="21">
        <f t="shared" ca="1" si="14"/>
        <v>36.62359220446281</v>
      </c>
      <c r="H15" s="21">
        <f t="shared" ca="1" si="14"/>
        <v>37.71902563630686</v>
      </c>
      <c r="I15" s="21">
        <f t="shared" ca="1" si="14"/>
        <v>39.803286267303122</v>
      </c>
      <c r="J15" s="21">
        <f t="shared" ca="1" si="14"/>
        <v>41.793994490018747</v>
      </c>
      <c r="K15" s="21">
        <f t="shared" ca="1" si="14"/>
        <v>44.317733876193742</v>
      </c>
      <c r="L15" s="22"/>
      <c r="M15" s="81" t="s">
        <v>135</v>
      </c>
      <c r="N15" s="78" t="str">
        <f>A15</f>
        <v>08170C</v>
      </c>
      <c r="O15" s="78" t="str">
        <f>C15</f>
        <v>01</v>
      </c>
      <c r="P15" s="78" t="str">
        <f>D15</f>
        <v>Police Officer</v>
      </c>
      <c r="Q15" s="79" cm="1">
        <f t="array" aca="1" ref="Q15" ca="1">IF($M15="Y",VLOOKUP($N15,INDIRECT($N$3),Q$4,0)*INDIRECT($M$1)*INDIRECT($M$2),VLOOKUP($N15,INDIRECT($N$3),Q$4,0))</f>
        <v>34.211898144484366</v>
      </c>
      <c r="R15" s="79" cm="1">
        <f t="array" aca="1" ref="R15" ca="1">IF($M15="Y",VLOOKUP($N15,INDIRECT($N$3),R$4,0)*INDIRECT($M$1)*INDIRECT($M$2),VLOOKUP($N15,INDIRECT($N$3),R$4,0))</f>
        <v>35.582549707665621</v>
      </c>
      <c r="S15" s="79" cm="1">
        <f t="array" aca="1" ref="S15" ca="1">IF($M15="Y",VLOOKUP($N15,INDIRECT($N$3),S$4,0)*INDIRECT($M$1)*INDIRECT($M$2),VLOOKUP($N15,INDIRECT($N$3),S$4,0))</f>
        <v>36.62359220446281</v>
      </c>
      <c r="T15" s="79" cm="1">
        <f t="array" aca="1" ref="T15" ca="1">IF($M15="Y",VLOOKUP($N15,INDIRECT($N$3),T$4,0)*INDIRECT($M$1)*INDIRECT($M$2),VLOOKUP($N15,INDIRECT($N$3),T$4,0))</f>
        <v>37.71902563630686</v>
      </c>
      <c r="U15" s="79" cm="1">
        <f t="array" aca="1" ref="U15" ca="1">IF($M15="Y",VLOOKUP($N15,INDIRECT($N$3),U$4,0)*INDIRECT($M$1)*INDIRECT($M$2),VLOOKUP($N15,INDIRECT($N$3),U$4,0))</f>
        <v>39.803286267303122</v>
      </c>
      <c r="V15" s="79" cm="1">
        <f t="array" aca="1" ref="V15" ca="1">IF($M15="Y",VLOOKUP($N15,INDIRECT($N$3),V$4,0)*INDIRECT($M$1)*INDIRECT($M$2),VLOOKUP($N15,INDIRECT($N$3),V$4,0))</f>
        <v>41.793994490018747</v>
      </c>
      <c r="W15" s="79" cm="1">
        <f t="array" aca="1" ref="W15" ca="1">IF($M15="Y",VLOOKUP($N15,INDIRECT($N$3),W$4,0)*INDIRECT($M$1)*INDIRECT($M$2),VLOOKUP($N15,INDIRECT($N$3),W$4,0))</f>
        <v>44.317733876193742</v>
      </c>
      <c r="Y15" s="60" t="str">
        <f t="shared" ref="Y15:AA15" si="15">N15</f>
        <v>08170C</v>
      </c>
      <c r="Z15" s="60" t="str">
        <f t="shared" si="15"/>
        <v>01</v>
      </c>
      <c r="AA15" s="66" t="str">
        <f t="shared" si="15"/>
        <v>Police Officer</v>
      </c>
      <c r="AB15" s="67">
        <f t="shared" ref="AB15:AH15" ca="1" si="16">ROUND(Q15,3)</f>
        <v>34.212000000000003</v>
      </c>
      <c r="AC15" s="67">
        <f t="shared" ca="1" si="16"/>
        <v>35.582999999999998</v>
      </c>
      <c r="AD15" s="67">
        <f t="shared" ca="1" si="16"/>
        <v>36.624000000000002</v>
      </c>
      <c r="AE15" s="67">
        <f t="shared" ca="1" si="16"/>
        <v>37.719000000000001</v>
      </c>
      <c r="AF15" s="67">
        <f t="shared" ca="1" si="16"/>
        <v>39.802999999999997</v>
      </c>
      <c r="AG15" s="67">
        <f t="shared" ca="1" si="16"/>
        <v>41.793999999999997</v>
      </c>
      <c r="AH15" s="67">
        <f t="shared" ca="1" si="16"/>
        <v>44.317999999999998</v>
      </c>
    </row>
    <row r="16" spans="1:37" x14ac:dyDescent="0.3">
      <c r="A16" s="18"/>
      <c r="B16" s="19"/>
      <c r="C16" s="19"/>
      <c r="D16" s="20"/>
      <c r="E16" s="95">
        <f ca="1">E15*2080</f>
        <v>71160.748140527474</v>
      </c>
      <c r="F16" s="95">
        <f ca="1">F15*2080</f>
        <v>74011.703391944495</v>
      </c>
      <c r="G16" s="95">
        <f t="shared" ref="G16:J16" ca="1" si="17">G15*2080</f>
        <v>76177.071785282649</v>
      </c>
      <c r="H16" s="95">
        <f t="shared" ca="1" si="17"/>
        <v>78455.573323518271</v>
      </c>
      <c r="I16" s="95">
        <f t="shared" ca="1" si="17"/>
        <v>82790.835435990492</v>
      </c>
      <c r="J16" s="95">
        <f t="shared" ca="1" si="17"/>
        <v>86931.508539238988</v>
      </c>
      <c r="K16" s="95">
        <f ca="1">K15*2080</f>
        <v>92180.886462482988</v>
      </c>
      <c r="L16" s="22"/>
      <c r="M16" s="81"/>
    </row>
    <row r="17" spans="1:28" x14ac:dyDescent="0.3">
      <c r="A17" s="18"/>
      <c r="B17" s="19"/>
      <c r="C17" s="19"/>
      <c r="D17" s="20"/>
      <c r="E17" s="21"/>
      <c r="F17" s="21"/>
      <c r="G17" s="21"/>
      <c r="H17" s="21"/>
      <c r="I17" s="21"/>
      <c r="J17" s="21"/>
      <c r="K17" s="21"/>
      <c r="L17" s="22"/>
      <c r="M17" s="81"/>
      <c r="Q17" s="79"/>
      <c r="R17" s="79"/>
      <c r="S17" s="79"/>
      <c r="T17" s="79"/>
      <c r="U17" s="79"/>
      <c r="V17" s="79"/>
      <c r="W17" s="79"/>
    </row>
    <row r="18" spans="1:28" x14ac:dyDescent="0.3">
      <c r="A18" s="35" t="s">
        <v>42</v>
      </c>
      <c r="B18" s="22"/>
      <c r="C18" s="22"/>
      <c r="D18" s="33"/>
      <c r="E18" s="33"/>
      <c r="F18" s="33"/>
      <c r="G18" s="33"/>
      <c r="I18" s="33"/>
      <c r="J18" s="36"/>
      <c r="K18" s="36"/>
      <c r="L18" s="36"/>
      <c r="M18" s="82"/>
      <c r="Y18" s="60" t="s">
        <v>42</v>
      </c>
      <c r="AB18" s="60" t="s">
        <v>155</v>
      </c>
    </row>
    <row r="19" spans="1:28" x14ac:dyDescent="0.3">
      <c r="A19" s="21">
        <f ca="1">Q19</f>
        <v>0.26057269081897105</v>
      </c>
      <c r="B19" s="37" t="s">
        <v>43</v>
      </c>
      <c r="M19" s="77" t="s">
        <v>135</v>
      </c>
      <c r="N19" s="78" t="s">
        <v>114</v>
      </c>
      <c r="Q19" s="79" cm="1">
        <f t="array" aca="1" ref="Q19" ca="1">IF($M19="Y",VLOOKUP($N19,INDIRECT($N$3),Q$4,0)*INDIRECT($M$1)*INDIRECT($M$2),VLOOKUP($N19,INDIRECT($N$3),Q$4,0))</f>
        <v>0.26057269081897105</v>
      </c>
      <c r="S19" s="83"/>
      <c r="U19" s="79"/>
      <c r="Y19" s="60" t="str">
        <f>N19</f>
        <v>7th Year</v>
      </c>
      <c r="AB19" s="67">
        <f ca="1">ROUND(Q19,3)</f>
        <v>0.26100000000000001</v>
      </c>
    </row>
    <row r="20" spans="1:28" x14ac:dyDescent="0.3">
      <c r="A20" s="21">
        <f t="shared" ref="A20:A38" ca="1" si="18">Q20</f>
        <v>0.36877391182367802</v>
      </c>
      <c r="B20" s="37" t="s">
        <v>44</v>
      </c>
      <c r="M20" s="77" t="s">
        <v>135</v>
      </c>
      <c r="N20" s="78" t="s">
        <v>115</v>
      </c>
      <c r="Q20" s="79" cm="1">
        <f t="array" aca="1" ref="Q20" ca="1">IF($M20="Y",VLOOKUP($N20,INDIRECT($N$3),Q$4,0)*INDIRECT($M$1)*INDIRECT($M$2),VLOOKUP($N20,INDIRECT($N$3),Q$4,0))</f>
        <v>0.36877391182367802</v>
      </c>
      <c r="S20" s="83"/>
      <c r="U20" s="79"/>
      <c r="Y20" s="60" t="str">
        <f t="shared" ref="Y20:Y38" si="19">N20</f>
        <v>8th Year</v>
      </c>
      <c r="AB20" s="67">
        <f t="shared" ref="AB20:AB38" ca="1" si="20">ROUND(Q20,3)</f>
        <v>0.36899999999999999</v>
      </c>
    </row>
    <row r="21" spans="1:28" x14ac:dyDescent="0.3">
      <c r="A21" s="21">
        <f t="shared" ca="1" si="18"/>
        <v>0.476975132828385</v>
      </c>
      <c r="B21" s="37" t="s">
        <v>45</v>
      </c>
      <c r="M21" s="77" t="s">
        <v>135</v>
      </c>
      <c r="N21" s="78" t="s">
        <v>116</v>
      </c>
      <c r="Q21" s="79" cm="1">
        <f t="array" aca="1" ref="Q21" ca="1">IF($M21="Y",VLOOKUP($N21,INDIRECT($N$3),Q$4,0)*INDIRECT($M$1)*INDIRECT($M$2),VLOOKUP($N21,INDIRECT($N$3),Q$4,0))</f>
        <v>0.476975132828385</v>
      </c>
      <c r="S21" s="83"/>
      <c r="U21" s="79"/>
      <c r="Y21" s="60" t="str">
        <f t="shared" si="19"/>
        <v>9th Year</v>
      </c>
      <c r="AB21" s="67">
        <f t="shared" ca="1" si="20"/>
        <v>0.47699999999999998</v>
      </c>
    </row>
    <row r="22" spans="1:28" x14ac:dyDescent="0.3">
      <c r="A22" s="21">
        <f t="shared" ca="1" si="18"/>
        <v>0.58517635383309197</v>
      </c>
      <c r="B22" s="37" t="s">
        <v>46</v>
      </c>
      <c r="M22" s="77" t="s">
        <v>135</v>
      </c>
      <c r="N22" s="78" t="s">
        <v>117</v>
      </c>
      <c r="Q22" s="79" cm="1">
        <f t="array" aca="1" ref="Q22" ca="1">IF($M22="Y",VLOOKUP($N22,INDIRECT($N$3),Q$4,0)*INDIRECT($M$1)*INDIRECT($M$2),VLOOKUP($N22,INDIRECT($N$3),Q$4,0))</f>
        <v>0.58517635383309197</v>
      </c>
      <c r="S22" s="83"/>
      <c r="U22" s="79"/>
      <c r="Y22" s="60" t="str">
        <f t="shared" si="19"/>
        <v>10th Year</v>
      </c>
      <c r="AB22" s="67">
        <f t="shared" ca="1" si="20"/>
        <v>0.58499999999999996</v>
      </c>
    </row>
    <row r="23" spans="1:28" x14ac:dyDescent="0.3">
      <c r="A23" s="21">
        <f t="shared" ca="1" si="18"/>
        <v>0.69337757483779894</v>
      </c>
      <c r="B23" s="37" t="s">
        <v>47</v>
      </c>
      <c r="D23" s="25"/>
      <c r="E23" s="25"/>
      <c r="M23" s="77" t="s">
        <v>135</v>
      </c>
      <c r="N23" s="78" t="s">
        <v>118</v>
      </c>
      <c r="Q23" s="79" cm="1">
        <f t="array" aca="1" ref="Q23" ca="1">IF($M23="Y",VLOOKUP($N23,INDIRECT($N$3),Q$4,0)*INDIRECT($M$1)*INDIRECT($M$2),VLOOKUP($N23,INDIRECT($N$3),Q$4,0))</f>
        <v>0.69337757483779894</v>
      </c>
      <c r="S23" s="83"/>
      <c r="U23" s="79"/>
      <c r="Y23" s="60" t="str">
        <f t="shared" si="19"/>
        <v>11th Year</v>
      </c>
      <c r="AB23" s="67">
        <f t="shared" ca="1" si="20"/>
        <v>0.69299999999999995</v>
      </c>
    </row>
    <row r="24" spans="1:28" x14ac:dyDescent="0.3">
      <c r="A24" s="21">
        <f t="shared" ca="1" si="18"/>
        <v>2.124636633475832</v>
      </c>
      <c r="B24" s="37" t="s">
        <v>48</v>
      </c>
      <c r="C24" s="37"/>
      <c r="D24" s="25"/>
      <c r="E24" s="25"/>
      <c r="F24" s="23"/>
      <c r="G24" s="38"/>
      <c r="L24" s="23"/>
      <c r="M24" s="77" t="s">
        <v>135</v>
      </c>
      <c r="N24" s="78" t="s">
        <v>119</v>
      </c>
      <c r="Q24" s="79" cm="1">
        <f t="array" aca="1" ref="Q24" ca="1">IF($M24="Y",VLOOKUP($N24,INDIRECT($N$3),Q$4,0)*INDIRECT($M$1)*INDIRECT($M$2),VLOOKUP($N24,INDIRECT($N$3),Q$4,0))</f>
        <v>2.124636633475832</v>
      </c>
      <c r="S24" s="83"/>
      <c r="U24" s="79"/>
      <c r="Y24" s="60" t="str">
        <f t="shared" si="19"/>
        <v>12th Year</v>
      </c>
      <c r="AB24" s="67">
        <f t="shared" ca="1" si="20"/>
        <v>2.125</v>
      </c>
    </row>
    <row r="25" spans="1:28" x14ac:dyDescent="0.3">
      <c r="A25" s="21">
        <f t="shared" ca="1" si="18"/>
        <v>2.2328378544805383</v>
      </c>
      <c r="B25" s="39" t="s">
        <v>49</v>
      </c>
      <c r="D25" s="25"/>
      <c r="E25" s="25"/>
      <c r="M25" s="77" t="s">
        <v>135</v>
      </c>
      <c r="N25" s="78" t="s">
        <v>120</v>
      </c>
      <c r="Q25" s="79" cm="1">
        <f t="array" aca="1" ref="Q25" ca="1">IF($M25="Y",VLOOKUP($N25,INDIRECT($N$3),Q$4,0)*INDIRECT($M$1)*INDIRECT($M$2),VLOOKUP($N25,INDIRECT($N$3),Q$4,0))</f>
        <v>2.2328378544805383</v>
      </c>
      <c r="S25" s="83"/>
      <c r="U25" s="79"/>
      <c r="Y25" s="60" t="str">
        <f t="shared" si="19"/>
        <v>13th Year</v>
      </c>
      <c r="AB25" s="67">
        <f t="shared" ca="1" si="20"/>
        <v>2.2330000000000001</v>
      </c>
    </row>
    <row r="26" spans="1:28" x14ac:dyDescent="0.3">
      <c r="A26" s="21">
        <f t="shared" ca="1" si="18"/>
        <v>2.3410390754852459</v>
      </c>
      <c r="B26" s="37" t="s">
        <v>50</v>
      </c>
      <c r="M26" s="77" t="s">
        <v>135</v>
      </c>
      <c r="N26" s="78" t="s">
        <v>121</v>
      </c>
      <c r="Q26" s="79" cm="1">
        <f t="array" aca="1" ref="Q26" ca="1">IF($M26="Y",VLOOKUP($N26,INDIRECT($N$3),Q$4,0)*INDIRECT($M$1)*INDIRECT($M$2),VLOOKUP($N26,INDIRECT($N$3),Q$4,0))</f>
        <v>2.3410390754852459</v>
      </c>
      <c r="S26" s="83"/>
      <c r="U26" s="79"/>
      <c r="Y26" s="60" t="str">
        <f t="shared" si="19"/>
        <v>14th Year</v>
      </c>
      <c r="AB26" s="67">
        <f t="shared" ca="1" si="20"/>
        <v>2.3410000000000002</v>
      </c>
    </row>
    <row r="27" spans="1:28" x14ac:dyDescent="0.3">
      <c r="A27" s="21">
        <f t="shared" ca="1" si="18"/>
        <v>3.0005143955038402</v>
      </c>
      <c r="B27" s="37" t="s">
        <v>51</v>
      </c>
      <c r="D27" s="25"/>
      <c r="E27" s="25"/>
      <c r="F27" s="40"/>
      <c r="M27" s="77" t="s">
        <v>135</v>
      </c>
      <c r="N27" s="78" t="s">
        <v>122</v>
      </c>
      <c r="Q27" s="79" cm="1">
        <f t="array" aca="1" ref="Q27" ca="1">IF($M27="Y",VLOOKUP($N27,INDIRECT($N$3),Q$4,0)*INDIRECT($M$1)*INDIRECT($M$2),VLOOKUP($N27,INDIRECT($N$3),Q$4,0))</f>
        <v>3.0005143955038402</v>
      </c>
      <c r="S27" s="83"/>
      <c r="U27" s="79"/>
      <c r="Y27" s="60" t="str">
        <f t="shared" si="19"/>
        <v>15th Year</v>
      </c>
      <c r="AB27" s="67">
        <f t="shared" ca="1" si="20"/>
        <v>3.0009999999999999</v>
      </c>
    </row>
    <row r="28" spans="1:28" x14ac:dyDescent="0.3">
      <c r="A28" s="21">
        <f t="shared" ca="1" si="18"/>
        <v>3.1087156165085466</v>
      </c>
      <c r="B28" s="37" t="s">
        <v>52</v>
      </c>
      <c r="D28" s="25"/>
      <c r="E28" s="25"/>
      <c r="F28" s="40"/>
      <c r="M28" s="77" t="s">
        <v>135</v>
      </c>
      <c r="N28" s="78" t="s">
        <v>123</v>
      </c>
      <c r="Q28" s="79" cm="1">
        <f t="array" aca="1" ref="Q28" ca="1">IF($M28="Y",VLOOKUP($N28,INDIRECT($N$3),Q$4,0)*INDIRECT($M$1)*INDIRECT($M$2),VLOOKUP($N28,INDIRECT($N$3),Q$4,0))</f>
        <v>3.1087156165085466</v>
      </c>
      <c r="S28" s="83"/>
      <c r="U28" s="79"/>
      <c r="Y28" s="60" t="str">
        <f t="shared" si="19"/>
        <v>16th Year</v>
      </c>
      <c r="AB28" s="67">
        <f t="shared" ca="1" si="20"/>
        <v>3.109</v>
      </c>
    </row>
    <row r="29" spans="1:28" x14ac:dyDescent="0.3">
      <c r="A29" s="21">
        <f t="shared" ca="1" si="18"/>
        <v>3.2169168375132524</v>
      </c>
      <c r="B29" s="37" t="s">
        <v>53</v>
      </c>
      <c r="E29" s="25"/>
      <c r="F29" s="40"/>
      <c r="J29" s="41"/>
      <c r="M29" s="77" t="s">
        <v>135</v>
      </c>
      <c r="N29" s="78" t="s">
        <v>124</v>
      </c>
      <c r="Q29" s="79" cm="1">
        <f t="array" aca="1" ref="Q29" ca="1">IF($M29="Y",VLOOKUP($N29,INDIRECT($N$3),Q$4,0)*INDIRECT($M$1)*INDIRECT($M$2),VLOOKUP($N29,INDIRECT($N$3),Q$4,0))</f>
        <v>3.2169168375132524</v>
      </c>
      <c r="S29" s="83"/>
      <c r="U29" s="79"/>
      <c r="Y29" s="60" t="str">
        <f t="shared" si="19"/>
        <v>17th Year</v>
      </c>
      <c r="AB29" s="67">
        <f t="shared" ca="1" si="20"/>
        <v>3.2170000000000001</v>
      </c>
    </row>
    <row r="30" spans="1:28" x14ac:dyDescent="0.3">
      <c r="A30" s="21">
        <f t="shared" ca="1" si="18"/>
        <v>3.3251180585179605</v>
      </c>
      <c r="B30" s="37" t="s">
        <v>54</v>
      </c>
      <c r="E30" s="25"/>
      <c r="F30" s="40"/>
      <c r="G30" s="23"/>
      <c r="J30" s="41"/>
      <c r="M30" s="77" t="s">
        <v>135</v>
      </c>
      <c r="N30" s="78" t="s">
        <v>125</v>
      </c>
      <c r="Q30" s="79" cm="1">
        <f t="array" aca="1" ref="Q30" ca="1">IF($M30="Y",VLOOKUP($N30,INDIRECT($N$3),Q$4,0)*INDIRECT($M$1)*INDIRECT($M$2),VLOOKUP($N30,INDIRECT($N$3),Q$4,0))</f>
        <v>3.3251180585179605</v>
      </c>
      <c r="S30" s="83"/>
      <c r="U30" s="79"/>
      <c r="Y30" s="60" t="str">
        <f t="shared" si="19"/>
        <v>18th Year</v>
      </c>
      <c r="AB30" s="67">
        <f t="shared" ca="1" si="20"/>
        <v>3.3250000000000002</v>
      </c>
    </row>
    <row r="31" spans="1:28" x14ac:dyDescent="0.3">
      <c r="A31" s="21">
        <f t="shared" ca="1" si="18"/>
        <v>3.4333192795226664</v>
      </c>
      <c r="B31" s="37" t="s">
        <v>55</v>
      </c>
      <c r="C31" s="22"/>
      <c r="E31" s="25"/>
      <c r="F31" s="40"/>
      <c r="G31" s="23"/>
      <c r="M31" s="77" t="s">
        <v>135</v>
      </c>
      <c r="N31" s="78" t="s">
        <v>126</v>
      </c>
      <c r="Q31" s="79" cm="1">
        <f t="array" aca="1" ref="Q31" ca="1">IF($M31="Y",VLOOKUP($N31,INDIRECT($N$3),Q$4,0)*INDIRECT($M$1)*INDIRECT($M$2),VLOOKUP($N31,INDIRECT($N$3),Q$4,0))</f>
        <v>3.4333192795226664</v>
      </c>
      <c r="S31" s="83"/>
      <c r="U31" s="79"/>
      <c r="Y31" s="60" t="str">
        <f t="shared" si="19"/>
        <v>19th Year</v>
      </c>
      <c r="AB31" s="67">
        <f t="shared" ca="1" si="20"/>
        <v>3.4329999999999998</v>
      </c>
    </row>
    <row r="32" spans="1:28" x14ac:dyDescent="0.3">
      <c r="A32" s="21">
        <f t="shared" ca="1" si="18"/>
        <v>4.3133042391468139</v>
      </c>
      <c r="B32" s="37" t="s">
        <v>56</v>
      </c>
      <c r="D32" s="33"/>
      <c r="E32" s="25"/>
      <c r="F32" s="40"/>
      <c r="G32" s="23"/>
      <c r="J32" s="41"/>
      <c r="M32" s="77" t="s">
        <v>135</v>
      </c>
      <c r="N32" s="78" t="s">
        <v>127</v>
      </c>
      <c r="Q32" s="79" cm="1">
        <f t="array" aca="1" ref="Q32" ca="1">IF($M32="Y",VLOOKUP($N32,INDIRECT($N$3),Q$4,0)*INDIRECT($M$1)*INDIRECT($M$2),VLOOKUP($N32,INDIRECT($N$3),Q$4,0))</f>
        <v>4.3133042391468139</v>
      </c>
      <c r="S32" s="83"/>
      <c r="U32" s="79"/>
      <c r="Y32" s="60" t="str">
        <f t="shared" si="19"/>
        <v>20th Year</v>
      </c>
      <c r="AB32" s="67">
        <f t="shared" ca="1" si="20"/>
        <v>4.3129999999999997</v>
      </c>
    </row>
    <row r="33" spans="1:34" x14ac:dyDescent="0.3">
      <c r="A33" s="21">
        <f t="shared" ca="1" si="18"/>
        <v>4.421505460151522</v>
      </c>
      <c r="B33" s="37" t="s">
        <v>57</v>
      </c>
      <c r="E33" s="33"/>
      <c r="F33" s="40"/>
      <c r="G33" s="33"/>
      <c r="J33" s="41"/>
      <c r="M33" s="77" t="s">
        <v>135</v>
      </c>
      <c r="N33" s="78" t="s">
        <v>128</v>
      </c>
      <c r="Q33" s="79" cm="1">
        <f t="array" aca="1" ref="Q33" ca="1">IF($M33="Y",VLOOKUP($N33,INDIRECT($N$3),Q$4,0)*INDIRECT($M$1)*INDIRECT($M$2),VLOOKUP($N33,INDIRECT($N$3),Q$4,0))</f>
        <v>4.421505460151522</v>
      </c>
      <c r="S33" s="83"/>
      <c r="U33" s="79"/>
      <c r="Y33" s="60" t="str">
        <f t="shared" si="19"/>
        <v>21st Year</v>
      </c>
      <c r="AB33" s="67">
        <f t="shared" ca="1" si="20"/>
        <v>4.4219999999999997</v>
      </c>
    </row>
    <row r="34" spans="1:34" x14ac:dyDescent="0.3">
      <c r="A34" s="21">
        <f t="shared" ca="1" si="18"/>
        <v>4.5297066811562274</v>
      </c>
      <c r="B34" s="37" t="s">
        <v>58</v>
      </c>
      <c r="E34" s="25"/>
      <c r="M34" s="77" t="s">
        <v>135</v>
      </c>
      <c r="N34" s="78" t="s">
        <v>129</v>
      </c>
      <c r="Q34" s="79" cm="1">
        <f t="array" aca="1" ref="Q34" ca="1">IF($M34="Y",VLOOKUP($N34,INDIRECT($N$3),Q$4,0)*INDIRECT($M$1)*INDIRECT($M$2),VLOOKUP($N34,INDIRECT($N$3),Q$4,0))</f>
        <v>4.5297066811562274</v>
      </c>
      <c r="S34" s="83"/>
      <c r="U34" s="79"/>
      <c r="Y34" s="60" t="str">
        <f t="shared" si="19"/>
        <v>22nd Year</v>
      </c>
      <c r="AB34" s="67">
        <f t="shared" ca="1" si="20"/>
        <v>4.53</v>
      </c>
    </row>
    <row r="35" spans="1:34" x14ac:dyDescent="0.3">
      <c r="A35" s="21">
        <f t="shared" ca="1" si="18"/>
        <v>4.6379079021609355</v>
      </c>
      <c r="B35" s="37" t="s">
        <v>59</v>
      </c>
      <c r="E35" s="25"/>
      <c r="J35" s="41"/>
      <c r="M35" s="77" t="s">
        <v>135</v>
      </c>
      <c r="N35" s="78" t="s">
        <v>130</v>
      </c>
      <c r="Q35" s="79" cm="1">
        <f t="array" aca="1" ref="Q35" ca="1">IF($M35="Y",VLOOKUP($N35,INDIRECT($N$3),Q$4,0)*INDIRECT($M$1)*INDIRECT($M$2),VLOOKUP($N35,INDIRECT($N$3),Q$4,0))</f>
        <v>4.6379079021609355</v>
      </c>
      <c r="S35" s="83"/>
      <c r="U35" s="79"/>
      <c r="Y35" s="60" t="str">
        <f t="shared" si="19"/>
        <v>23rd Year</v>
      </c>
      <c r="AB35" s="67">
        <f t="shared" ca="1" si="20"/>
        <v>4.6379999999999999</v>
      </c>
    </row>
    <row r="36" spans="1:34" x14ac:dyDescent="0.3">
      <c r="A36" s="21">
        <f t="shared" ca="1" si="18"/>
        <v>4.7461091231656418</v>
      </c>
      <c r="B36" s="37" t="s">
        <v>60</v>
      </c>
      <c r="E36" s="25"/>
      <c r="J36" s="41"/>
      <c r="M36" s="77" t="s">
        <v>135</v>
      </c>
      <c r="N36" s="78" t="s">
        <v>131</v>
      </c>
      <c r="Q36" s="79" cm="1">
        <f t="array" aca="1" ref="Q36" ca="1">IF($M36="Y",VLOOKUP($N36,INDIRECT($N$3),Q$4,0)*INDIRECT($M$1)*INDIRECT($M$2),VLOOKUP($N36,INDIRECT($N$3),Q$4,0))</f>
        <v>4.7461091231656418</v>
      </c>
      <c r="S36" s="83"/>
      <c r="U36" s="79"/>
      <c r="Y36" s="60" t="str">
        <f t="shared" si="19"/>
        <v>24th Year</v>
      </c>
      <c r="AB36" s="67">
        <f t="shared" ca="1" si="20"/>
        <v>4.7460000000000004</v>
      </c>
    </row>
    <row r="37" spans="1:34" x14ac:dyDescent="0.3">
      <c r="A37" s="21">
        <f t="shared" ca="1" si="18"/>
        <v>5.185074803578682</v>
      </c>
      <c r="B37" s="37" t="s">
        <v>61</v>
      </c>
      <c r="E37" s="25"/>
      <c r="M37" s="77" t="s">
        <v>135</v>
      </c>
      <c r="N37" s="78" t="s">
        <v>132</v>
      </c>
      <c r="Q37" s="79" cm="1">
        <f t="array" aca="1" ref="Q37" ca="1">IF($M37="Y",VLOOKUP($N37,INDIRECT($N$3),Q$4,0)*INDIRECT($M$1)*INDIRECT($M$2),VLOOKUP($N37,INDIRECT($N$3),Q$4,0))</f>
        <v>5.185074803578682</v>
      </c>
      <c r="S37" s="83"/>
      <c r="U37" s="79"/>
      <c r="Y37" s="60" t="str">
        <f t="shared" si="19"/>
        <v>25th Year</v>
      </c>
      <c r="AB37" s="67">
        <f t="shared" ca="1" si="20"/>
        <v>5.1849999999999996</v>
      </c>
    </row>
    <row r="38" spans="1:34" x14ac:dyDescent="0.3">
      <c r="A38" s="21">
        <f t="shared" ca="1" si="18"/>
        <v>5.3090717948716648</v>
      </c>
      <c r="B38" s="37" t="s">
        <v>62</v>
      </c>
      <c r="E38" s="25"/>
      <c r="J38" s="41"/>
      <c r="L38" s="22"/>
      <c r="M38" s="81" t="s">
        <v>135</v>
      </c>
      <c r="N38" s="78" t="s">
        <v>133</v>
      </c>
      <c r="Q38" s="79" cm="1">
        <f t="array" aca="1" ref="Q38" ca="1">IF($M38="Y",VLOOKUP($N38,INDIRECT($N$3),Q$4,0)*INDIRECT($M$1)*INDIRECT($M$2),VLOOKUP($N38,INDIRECT($N$3),Q$4,0))</f>
        <v>5.3090717948716648</v>
      </c>
      <c r="S38" s="83"/>
      <c r="U38" s="79"/>
      <c r="Y38" s="60" t="str">
        <f t="shared" si="19"/>
        <v>26th Year</v>
      </c>
      <c r="AB38" s="67">
        <f t="shared" ca="1" si="20"/>
        <v>5.3090000000000002</v>
      </c>
    </row>
    <row r="39" spans="1:34" s="33" customFormat="1" x14ac:dyDescent="0.3">
      <c r="B39" s="22"/>
      <c r="C39" s="22"/>
      <c r="F39" s="22"/>
      <c r="G39" s="22"/>
      <c r="H39" s="22"/>
      <c r="I39" s="22"/>
      <c r="J39" s="41"/>
      <c r="K39" s="25"/>
      <c r="L39" s="25"/>
      <c r="M39" s="77"/>
      <c r="N39" s="78"/>
      <c r="O39" s="84"/>
      <c r="P39" s="84"/>
      <c r="Q39" s="84"/>
      <c r="R39" s="84"/>
      <c r="S39" s="84"/>
      <c r="T39" s="84"/>
      <c r="U39" s="79"/>
      <c r="V39" s="84"/>
      <c r="W39" s="84"/>
      <c r="Y39" s="63"/>
      <c r="Z39" s="63"/>
      <c r="AA39" s="68"/>
      <c r="AB39" s="63"/>
      <c r="AC39" s="63"/>
      <c r="AD39" s="63"/>
      <c r="AE39" s="64"/>
      <c r="AF39" s="64"/>
      <c r="AG39" s="64"/>
      <c r="AH39" s="64"/>
    </row>
    <row r="40" spans="1:34" x14ac:dyDescent="0.3">
      <c r="A40" s="43" t="s">
        <v>63</v>
      </c>
      <c r="L40" s="22"/>
      <c r="M40" s="81"/>
      <c r="U40" s="79"/>
    </row>
    <row r="41" spans="1:34" x14ac:dyDescent="0.3">
      <c r="A41" s="37" t="s">
        <v>64</v>
      </c>
      <c r="D41" s="37"/>
      <c r="E41" s="37"/>
      <c r="F41" s="37"/>
      <c r="G41" s="37"/>
      <c r="H41" s="37"/>
      <c r="I41" s="37"/>
      <c r="J41" s="37"/>
      <c r="N41" s="78" t="s">
        <v>154</v>
      </c>
      <c r="S41" s="85"/>
      <c r="U41" s="79"/>
      <c r="Y41" s="60" t="s">
        <v>154</v>
      </c>
      <c r="AB41" s="60" t="s">
        <v>155</v>
      </c>
    </row>
    <row r="42" spans="1:34" x14ac:dyDescent="0.3">
      <c r="A42" s="37" t="str">
        <f ca="1">"the hours of 6:00 p.m. and 6:00 a.m., shall be paid a shift differential of "&amp;TEXT(Q42,"$#.000")&amp;" per hour for all hours worked on such shifts."</f>
        <v>the hours of 6:00 p.m. and 6:00 a.m., shall be paid a shift differential of $1.667 per hour for all hours worked on such shifts.</v>
      </c>
      <c r="D42" s="37"/>
      <c r="E42" s="37"/>
      <c r="F42" s="37"/>
      <c r="G42" s="37"/>
      <c r="H42" s="37"/>
      <c r="I42" s="37"/>
      <c r="J42" s="37"/>
      <c r="M42" s="77" t="s">
        <v>135</v>
      </c>
      <c r="N42" s="78" t="s">
        <v>149</v>
      </c>
      <c r="Q42" s="79" cm="1">
        <f t="array" aca="1" ref="Q42" ca="1">IF($M42="Y",VLOOKUP($N42,INDIRECT($N$3),Q$4,0)*INDIRECT($M$1)*INDIRECT($M$2),VLOOKUP($N42,INDIRECT($N$3),Q$4,0))</f>
        <v>1.6665382498362498</v>
      </c>
      <c r="S42" s="85"/>
      <c r="U42" s="79"/>
      <c r="Y42" s="60" t="str">
        <f t="shared" ref="Y42:Y43" si="21">N42</f>
        <v>LNF</v>
      </c>
      <c r="AB42" s="67">
        <f t="shared" ref="AB42:AB43" ca="1" si="22">ROUND(Q42,3)</f>
        <v>1.667</v>
      </c>
    </row>
    <row r="43" spans="1:34" x14ac:dyDescent="0.3">
      <c r="A43" s="21"/>
      <c r="B43" s="37"/>
      <c r="D43" s="37"/>
      <c r="E43" s="37"/>
      <c r="F43" s="37"/>
      <c r="G43" s="37"/>
      <c r="H43" s="37"/>
      <c r="I43" s="37"/>
      <c r="J43" s="37"/>
      <c r="N43" s="78" t="s">
        <v>161</v>
      </c>
      <c r="Q43" s="89">
        <f ca="1">Q42</f>
        <v>1.6665382498362498</v>
      </c>
      <c r="Y43" s="60" t="str">
        <f t="shared" si="21"/>
        <v>LNG</v>
      </c>
      <c r="AB43" s="67">
        <f t="shared" ca="1" si="22"/>
        <v>1.667</v>
      </c>
    </row>
    <row r="44" spans="1:34" x14ac:dyDescent="0.3">
      <c r="D44" s="37"/>
      <c r="E44" s="37"/>
      <c r="F44" s="37"/>
      <c r="G44" s="37"/>
      <c r="H44" s="37"/>
      <c r="I44" s="37"/>
      <c r="J44" s="37"/>
    </row>
  </sheetData>
  <pageMargins left="1" right="0.25" top="1" bottom="0.5" header="0.5" footer="0.5"/>
  <pageSetup scale="9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D49A7-178A-43A9-A69C-EC480259FBA8}">
  <sheetPr>
    <pageSetUpPr fitToPage="1"/>
  </sheetPr>
  <dimension ref="A1:AK47"/>
  <sheetViews>
    <sheetView showGridLines="0" workbookViewId="0">
      <selection activeCell="D18" sqref="D18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0.109375" style="25" customWidth="1"/>
    <col min="13" max="13" width="16.5546875" style="77" hidden="1" customWidth="1"/>
    <col min="14" max="14" width="11" style="78" hidden="1" customWidth="1"/>
    <col min="15" max="15" width="7.88671875" style="78" hidden="1" customWidth="1"/>
    <col min="16" max="16" width="24.5546875" style="78" hidden="1" customWidth="1"/>
    <col min="17" max="23" width="6.88671875" style="78" hidden="1" customWidth="1"/>
    <col min="24" max="24" width="0.109375" style="23" hidden="1" customWidth="1"/>
    <col min="25" max="25" width="11" style="60" hidden="1" customWidth="1"/>
    <col min="26" max="26" width="8.33203125" style="60" hidden="1" customWidth="1"/>
    <col min="27" max="27" width="27" style="66" hidden="1" customWidth="1"/>
    <col min="28" max="30" width="7.44140625" style="60" hidden="1" customWidth="1"/>
    <col min="31" max="34" width="7.44140625" style="61" hidden="1" customWidth="1"/>
    <col min="35" max="35" width="0.109375" style="23" customWidth="1"/>
    <col min="36" max="16384" width="9.109375" style="23"/>
  </cols>
  <sheetData>
    <row r="1" spans="1:37" ht="15.6" x14ac:dyDescent="0.3">
      <c r="A1" s="99" t="s">
        <v>186</v>
      </c>
    </row>
    <row r="2" spans="1:37" s="6" customFormat="1" ht="18" x14ac:dyDescent="0.35">
      <c r="A2" s="54" t="s">
        <v>0</v>
      </c>
      <c r="B2" s="2"/>
      <c r="C2" s="2"/>
      <c r="D2" s="3"/>
      <c r="E2" s="4"/>
      <c r="F2" s="4"/>
      <c r="G2" s="4"/>
      <c r="H2" s="4"/>
      <c r="I2" s="4"/>
      <c r="J2" s="4"/>
      <c r="K2" s="4"/>
      <c r="L2" s="5"/>
      <c r="M2" s="90" t="s">
        <v>165</v>
      </c>
      <c r="N2" s="92">
        <v>1.0249999999999999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ht="15.6" x14ac:dyDescent="0.3">
      <c r="A3" s="52" t="s">
        <v>162</v>
      </c>
      <c r="B3" s="8"/>
      <c r="C3" s="8"/>
      <c r="D3" s="9"/>
      <c r="E3" s="10"/>
      <c r="F3" s="10"/>
      <c r="G3" s="10"/>
      <c r="H3" s="10"/>
      <c r="I3" s="10"/>
      <c r="J3" s="10"/>
      <c r="K3" s="10"/>
      <c r="M3" s="90"/>
      <c r="N3" s="70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ht="14.4" x14ac:dyDescent="0.3">
      <c r="A4" s="98" t="s">
        <v>182</v>
      </c>
      <c r="B4" s="8"/>
      <c r="C4" s="8"/>
      <c r="D4" s="9"/>
      <c r="E4" s="10"/>
      <c r="F4" s="10"/>
      <c r="G4" s="10"/>
      <c r="H4" s="10"/>
      <c r="I4" s="10"/>
      <c r="J4" s="10"/>
      <c r="K4" s="10"/>
      <c r="M4" s="90"/>
      <c r="N4" s="70"/>
      <c r="O4" s="71"/>
      <c r="P4" s="71"/>
      <c r="Q4" s="71"/>
      <c r="R4" s="71"/>
      <c r="S4" s="71"/>
      <c r="T4" s="71"/>
      <c r="U4" s="71"/>
      <c r="V4" s="71"/>
      <c r="W4" s="71"/>
      <c r="Y4" s="55" t="s">
        <v>183</v>
      </c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x14ac:dyDescent="0.3">
      <c r="A5" s="53" t="s">
        <v>1</v>
      </c>
      <c r="C5" s="8"/>
      <c r="D5" s="9"/>
      <c r="E5" s="10"/>
      <c r="F5" s="10"/>
      <c r="G5" s="10"/>
      <c r="H5" s="10"/>
      <c r="I5" s="10"/>
      <c r="J5" s="10"/>
      <c r="K5" s="10"/>
      <c r="M5" s="90" t="s">
        <v>138</v>
      </c>
      <c r="N5" s="91" t="s">
        <v>163</v>
      </c>
      <c r="O5" s="71"/>
      <c r="P5" s="71"/>
      <c r="Q5" s="71"/>
      <c r="R5" s="71"/>
      <c r="S5" s="71"/>
      <c r="T5" s="71"/>
      <c r="U5" s="71"/>
      <c r="V5" s="71"/>
      <c r="W5" s="71"/>
      <c r="Y5" s="55"/>
      <c r="Z5" s="55"/>
      <c r="AA5" s="65"/>
      <c r="AB5" s="55"/>
      <c r="AC5" s="55"/>
      <c r="AD5" s="55"/>
      <c r="AE5" s="56"/>
      <c r="AF5" s="56"/>
      <c r="AG5" s="56"/>
      <c r="AH5" s="56"/>
    </row>
    <row r="6" spans="1:37" s="6" customFormat="1" x14ac:dyDescent="0.3">
      <c r="A6" s="53"/>
      <c r="C6" s="8"/>
      <c r="D6" s="9"/>
      <c r="E6" s="10"/>
      <c r="F6" s="10"/>
      <c r="G6" s="10"/>
      <c r="H6" s="10"/>
      <c r="I6" s="10"/>
      <c r="J6" s="10"/>
      <c r="K6" s="10"/>
      <c r="M6" s="71"/>
      <c r="N6" s="71"/>
      <c r="O6" s="71"/>
      <c r="P6" s="71"/>
      <c r="Q6" s="72">
        <v>4</v>
      </c>
      <c r="R6" s="72">
        <v>5</v>
      </c>
      <c r="S6" s="72">
        <v>6</v>
      </c>
      <c r="T6" s="72">
        <v>7</v>
      </c>
      <c r="U6" s="72">
        <v>8</v>
      </c>
      <c r="V6" s="72">
        <v>9</v>
      </c>
      <c r="W6" s="72">
        <v>10</v>
      </c>
      <c r="Y6" s="55"/>
      <c r="Z6" s="55"/>
      <c r="AA6" s="65"/>
      <c r="AB6" s="55"/>
      <c r="AC6" s="55"/>
      <c r="AD6" s="55"/>
      <c r="AE6" s="56"/>
      <c r="AF6" s="56"/>
      <c r="AG6" s="56"/>
      <c r="AH6" s="56"/>
    </row>
    <row r="7" spans="1:37" s="6" customFormat="1" ht="27.6" x14ac:dyDescent="0.3">
      <c r="A7" s="12" t="s">
        <v>2</v>
      </c>
      <c r="B7" s="13" t="s">
        <v>3</v>
      </c>
      <c r="C7" s="12" t="s">
        <v>4</v>
      </c>
      <c r="D7" s="14" t="s">
        <v>5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7"/>
      <c r="L7" s="10"/>
      <c r="M7" s="73" t="s">
        <v>134</v>
      </c>
      <c r="N7" s="74" t="s">
        <v>2</v>
      </c>
      <c r="O7" s="74" t="s">
        <v>4</v>
      </c>
      <c r="P7" s="75" t="s">
        <v>5</v>
      </c>
      <c r="Q7" s="76" t="s">
        <v>7</v>
      </c>
      <c r="R7" s="76" t="s">
        <v>8</v>
      </c>
      <c r="S7" s="76" t="s">
        <v>9</v>
      </c>
      <c r="T7" s="71"/>
      <c r="U7" s="71"/>
      <c r="V7" s="71"/>
      <c r="W7" s="71"/>
      <c r="Y7" s="57" t="s">
        <v>2</v>
      </c>
      <c r="Z7" s="57" t="s">
        <v>4</v>
      </c>
      <c r="AA7" s="58" t="s">
        <v>5</v>
      </c>
      <c r="AB7" s="59" t="s">
        <v>7</v>
      </c>
      <c r="AC7" s="59" t="s">
        <v>8</v>
      </c>
      <c r="AD7" s="59" t="s">
        <v>9</v>
      </c>
      <c r="AE7" s="56"/>
      <c r="AF7" s="56"/>
      <c r="AG7" s="56"/>
      <c r="AH7" s="56"/>
    </row>
    <row r="8" spans="1:37" x14ac:dyDescent="0.3">
      <c r="A8" s="93" t="s">
        <v>19</v>
      </c>
      <c r="B8" s="19" t="s">
        <v>14</v>
      </c>
      <c r="C8" s="19" t="s">
        <v>20</v>
      </c>
      <c r="D8" s="20" t="s">
        <v>21</v>
      </c>
      <c r="E8" s="21">
        <f ca="1">Q8</f>
        <v>49.269465494113135</v>
      </c>
      <c r="F8" s="21">
        <f t="shared" ref="F8:G13" ca="1" si="0">R8</f>
        <v>50.748070553230498</v>
      </c>
      <c r="G8" s="21">
        <f t="shared" ca="1" si="0"/>
        <v>52.270642943400873</v>
      </c>
      <c r="H8" s="21"/>
      <c r="I8" s="21"/>
      <c r="J8" s="21"/>
      <c r="K8" s="21"/>
      <c r="M8" s="77" t="s">
        <v>135</v>
      </c>
      <c r="N8" s="78" t="str">
        <f>A8</f>
        <v>08210C</v>
      </c>
      <c r="O8" s="78" t="str">
        <f>C8</f>
        <v>02</v>
      </c>
      <c r="P8" s="78" t="str">
        <f>D8</f>
        <v>Police Sergeant</v>
      </c>
      <c r="Q8" s="79" cm="1">
        <f t="array" aca="1" ref="Q8" ca="1">IF($M8="Y",VLOOKUP($N8,INDIRECT($N$5),Q$6,0)*INDIRECT($M$2),VLOOKUP($N8,INDIRECT($N$5),Q$6,0))</f>
        <v>49.269465494113135</v>
      </c>
      <c r="R8" s="79" cm="1">
        <f t="array" aca="1" ref="R8" ca="1">IF($M8="Y",VLOOKUP($N8,INDIRECT($N$5),R$6,0)*INDIRECT($M$2),VLOOKUP($N8,INDIRECT($N$5),R$6,0))</f>
        <v>50.748070553230498</v>
      </c>
      <c r="S8" s="79" cm="1">
        <f t="array" aca="1" ref="S8" ca="1">IF($M8="Y",VLOOKUP($N8,INDIRECT($N$5),S$6,0)*INDIRECT($M$2),VLOOKUP($N8,INDIRECT($N$5),S$6,0))</f>
        <v>52.270642943400873</v>
      </c>
      <c r="Y8" s="60" t="str">
        <f t="shared" ref="Y8:AA9" si="1">N8</f>
        <v>08210C</v>
      </c>
      <c r="Z8" s="60" t="str">
        <f t="shared" si="1"/>
        <v>02</v>
      </c>
      <c r="AA8" s="66" t="str">
        <f t="shared" si="1"/>
        <v>Police Sergeant</v>
      </c>
      <c r="AB8" s="67">
        <f ca="1">ROUND(Q8,3)</f>
        <v>49.268999999999998</v>
      </c>
      <c r="AC8" s="67">
        <f t="shared" ref="AC8:AD8" ca="1" si="2">ROUND(R8,3)</f>
        <v>50.747999999999998</v>
      </c>
      <c r="AD8" s="67">
        <f t="shared" ca="1" si="2"/>
        <v>52.271000000000001</v>
      </c>
      <c r="AI8" s="39"/>
      <c r="AJ8" s="39"/>
      <c r="AK8" s="39"/>
    </row>
    <row r="9" spans="1:37" x14ac:dyDescent="0.3">
      <c r="A9" s="93" t="s">
        <v>22</v>
      </c>
      <c r="B9" s="19" t="s">
        <v>23</v>
      </c>
      <c r="C9" s="87" t="s">
        <v>20</v>
      </c>
      <c r="D9" s="20" t="s">
        <v>157</v>
      </c>
      <c r="E9" s="21">
        <f t="shared" ref="E9:E13" ca="1" si="3">Q9</f>
        <v>49.269465494113135</v>
      </c>
      <c r="F9" s="21">
        <f t="shared" ca="1" si="0"/>
        <v>50.748070553230498</v>
      </c>
      <c r="G9" s="21">
        <f t="shared" ca="1" si="0"/>
        <v>52.270642943400873</v>
      </c>
      <c r="H9" s="26"/>
      <c r="I9" s="26"/>
      <c r="J9" s="26"/>
      <c r="K9" s="26"/>
      <c r="M9" s="77" t="s">
        <v>135</v>
      </c>
      <c r="N9" s="78" t="str">
        <f t="shared" ref="N9:N13" si="4">A9</f>
        <v>08142C</v>
      </c>
      <c r="O9" s="78" t="str">
        <f t="shared" ref="O9:P13" si="5">C9</f>
        <v>02</v>
      </c>
      <c r="P9" s="78" t="str">
        <f t="shared" si="5"/>
        <v>Police Investigative Team Leader</v>
      </c>
      <c r="Q9" s="79" cm="1">
        <f t="array" aca="1" ref="Q9" ca="1">IF($M9="Y",VLOOKUP($N9,INDIRECT($N$5),Q$6,0)*INDIRECT($M$2),VLOOKUP($N9,INDIRECT($N$5),Q$6,0))</f>
        <v>49.269465494113135</v>
      </c>
      <c r="R9" s="79" cm="1">
        <f t="array" aca="1" ref="R9" ca="1">IF($M9="Y",VLOOKUP($N9,INDIRECT($N$5),R$6,0)*INDIRECT($M$2),VLOOKUP($N9,INDIRECT($N$5),R$6,0))</f>
        <v>50.748070553230498</v>
      </c>
      <c r="S9" s="79" cm="1">
        <f t="array" aca="1" ref="S9" ca="1">IF($M9="Y",VLOOKUP($N9,INDIRECT($N$5),S$6,0)*INDIRECT($M$2),VLOOKUP($N9,INDIRECT($N$5),S$6,0))</f>
        <v>52.270642943400873</v>
      </c>
      <c r="Y9" s="60" t="str">
        <f t="shared" si="1"/>
        <v>08142C</v>
      </c>
      <c r="Z9" s="60" t="str">
        <f t="shared" si="1"/>
        <v>02</v>
      </c>
      <c r="AA9" s="66" t="str">
        <f t="shared" si="1"/>
        <v>Police Investigative Team Leader</v>
      </c>
      <c r="AB9" s="67">
        <f ca="1">ROUND(Q9,3)</f>
        <v>49.268999999999998</v>
      </c>
      <c r="AC9" s="67">
        <f t="shared" ref="AC9" ca="1" si="6">ROUND(R9,3)</f>
        <v>50.747999999999998</v>
      </c>
      <c r="AD9" s="67">
        <f t="shared" ref="AD9" ca="1" si="7">ROUND(S9,3)</f>
        <v>52.271000000000001</v>
      </c>
      <c r="AI9" s="39"/>
      <c r="AJ9" s="39"/>
      <c r="AK9" s="39"/>
    </row>
    <row r="10" spans="1:37" hidden="1" x14ac:dyDescent="0.3">
      <c r="A10" s="93" t="s">
        <v>25</v>
      </c>
      <c r="B10" s="19" t="s">
        <v>23</v>
      </c>
      <c r="C10" s="87" t="s">
        <v>26</v>
      </c>
      <c r="D10" s="20" t="s">
        <v>158</v>
      </c>
      <c r="E10" s="21">
        <f t="shared" ca="1" si="3"/>
        <v>56.843021864336009</v>
      </c>
      <c r="F10" s="21">
        <f t="shared" ca="1" si="0"/>
        <v>59.105248011836771</v>
      </c>
      <c r="G10" s="21">
        <f t="shared" ca="1" si="0"/>
        <v>61.474438980708392</v>
      </c>
      <c r="H10" s="26"/>
      <c r="I10" s="26"/>
      <c r="J10" s="26"/>
      <c r="K10" s="26"/>
      <c r="M10" s="77" t="s">
        <v>135</v>
      </c>
      <c r="N10" s="78" t="str">
        <f t="shared" si="4"/>
        <v>08225C</v>
      </c>
      <c r="O10" s="78" t="str">
        <f t="shared" si="5"/>
        <v>03</v>
      </c>
      <c r="P10" s="78" t="str">
        <f t="shared" si="5"/>
        <v>Pollice Supv Internal Affairs</v>
      </c>
      <c r="Q10" s="79" cm="1">
        <f t="array" aca="1" ref="Q10" ca="1">IF($M10="Y",VLOOKUP($N10,INDIRECT($N$5),Q$6,0)*INDIRECT($M$2),VLOOKUP($N10,INDIRECT($N$5),Q$6,0))</f>
        <v>56.843021864336009</v>
      </c>
      <c r="R10" s="79" cm="1">
        <f t="array" aca="1" ref="R10" ca="1">IF($M10="Y",VLOOKUP($N10,INDIRECT($N$5),R$6,0)*INDIRECT($M$2),VLOOKUP($N10,INDIRECT($N$5),R$6,0))</f>
        <v>59.105248011836771</v>
      </c>
      <c r="S10" s="79" cm="1">
        <f t="array" aca="1" ref="S10" ca="1">IF($M10="Y",VLOOKUP($N10,INDIRECT($N$5),S$6,0)*INDIRECT($M$2),VLOOKUP($N10,INDIRECT($N$5),S$6,0))</f>
        <v>61.474438980708392</v>
      </c>
      <c r="AB10" s="67"/>
      <c r="AC10" s="67"/>
      <c r="AD10" s="67"/>
      <c r="AI10" s="39"/>
      <c r="AJ10" s="39"/>
      <c r="AK10" s="39"/>
    </row>
    <row r="11" spans="1:37" hidden="1" x14ac:dyDescent="0.3">
      <c r="A11" s="93" t="s">
        <v>28</v>
      </c>
      <c r="B11" s="19" t="s">
        <v>23</v>
      </c>
      <c r="C11" s="87" t="s">
        <v>26</v>
      </c>
      <c r="D11" s="20" t="s">
        <v>159</v>
      </c>
      <c r="E11" s="21">
        <f t="shared" ca="1" si="3"/>
        <v>56.843021864336009</v>
      </c>
      <c r="F11" s="21">
        <f t="shared" ca="1" si="0"/>
        <v>59.105248011836771</v>
      </c>
      <c r="G11" s="21">
        <f t="shared" ca="1" si="0"/>
        <v>61.474438980708392</v>
      </c>
      <c r="H11" s="26"/>
      <c r="I11" s="26"/>
      <c r="J11" s="26"/>
      <c r="K11" s="26"/>
      <c r="M11" s="77" t="s">
        <v>135</v>
      </c>
      <c r="N11" s="78" t="str">
        <f t="shared" si="4"/>
        <v>08235C</v>
      </c>
      <c r="O11" s="78" t="str">
        <f t="shared" si="5"/>
        <v>03</v>
      </c>
      <c r="P11" s="78" t="str">
        <f t="shared" si="5"/>
        <v>Police Supv Morals &amp; Narcotics</v>
      </c>
      <c r="Q11" s="79" cm="1">
        <f t="array" aca="1" ref="Q11" ca="1">IF($M11="Y",VLOOKUP($N11,INDIRECT($N$5),Q$6,0)*INDIRECT($M$2),VLOOKUP($N11,INDIRECT($N$5),Q$6,0))</f>
        <v>56.843021864336009</v>
      </c>
      <c r="R11" s="79" cm="1">
        <f t="array" aca="1" ref="R11" ca="1">IF($M11="Y",VLOOKUP($N11,INDIRECT($N$5),R$6,0)*INDIRECT($M$2),VLOOKUP($N11,INDIRECT($N$5),R$6,0))</f>
        <v>59.105248011836771</v>
      </c>
      <c r="S11" s="79" cm="1">
        <f t="array" aca="1" ref="S11" ca="1">IF($M11="Y",VLOOKUP($N11,INDIRECT($N$5),S$6,0)*INDIRECT($M$2),VLOOKUP($N11,INDIRECT($N$5),S$6,0))</f>
        <v>61.474438980708392</v>
      </c>
      <c r="AB11" s="67"/>
      <c r="AC11" s="67"/>
      <c r="AD11" s="67"/>
      <c r="AI11" s="39"/>
      <c r="AJ11" s="39"/>
      <c r="AK11" s="39"/>
    </row>
    <row r="12" spans="1:37" x14ac:dyDescent="0.3">
      <c r="A12" s="93" t="s">
        <v>30</v>
      </c>
      <c r="B12" s="19" t="s">
        <v>23</v>
      </c>
      <c r="C12" s="19" t="s">
        <v>26</v>
      </c>
      <c r="D12" s="20" t="s">
        <v>31</v>
      </c>
      <c r="E12" s="21">
        <f t="shared" ca="1" si="3"/>
        <v>56.843021864336009</v>
      </c>
      <c r="F12" s="21">
        <f t="shared" ca="1" si="0"/>
        <v>59.105248011836771</v>
      </c>
      <c r="G12" s="21">
        <f t="shared" ca="1" si="0"/>
        <v>61.474438980708392</v>
      </c>
      <c r="H12" s="21"/>
      <c r="I12" s="21"/>
      <c r="J12" s="21"/>
      <c r="K12" s="21"/>
      <c r="M12" s="77" t="s">
        <v>135</v>
      </c>
      <c r="N12" s="78" t="str">
        <f t="shared" si="4"/>
        <v>08150C</v>
      </c>
      <c r="O12" s="78" t="str">
        <f t="shared" si="5"/>
        <v>03</v>
      </c>
      <c r="P12" s="78" t="str">
        <f t="shared" si="5"/>
        <v>Police Lieutenant</v>
      </c>
      <c r="Q12" s="79" cm="1">
        <f t="array" aca="1" ref="Q12" ca="1">IF($M12="Y",VLOOKUP($N12,INDIRECT($N$5),Q$6,0)*INDIRECT($M$2),VLOOKUP($N12,INDIRECT($N$5),Q$6,0))</f>
        <v>56.843021864336009</v>
      </c>
      <c r="R12" s="79" cm="1">
        <f t="array" aca="1" ref="R12" ca="1">IF($M12="Y",VLOOKUP($N12,INDIRECT($N$5),R$6,0)*INDIRECT($M$2),VLOOKUP($N12,INDIRECT($N$5),R$6,0))</f>
        <v>59.105248011836771</v>
      </c>
      <c r="S12" s="79" cm="1">
        <f t="array" aca="1" ref="S12" ca="1">IF($M12="Y",VLOOKUP($N12,INDIRECT($N$5),S$6,0)*INDIRECT($M$2),VLOOKUP($N12,INDIRECT($N$5),S$6,0))</f>
        <v>61.474438980708392</v>
      </c>
      <c r="Y12" s="60" t="str">
        <f t="shared" ref="Y12:AA13" si="8">N12</f>
        <v>08150C</v>
      </c>
      <c r="Z12" s="60" t="str">
        <f t="shared" si="8"/>
        <v>03</v>
      </c>
      <c r="AA12" s="66" t="str">
        <f t="shared" si="8"/>
        <v>Police Lieutenant</v>
      </c>
      <c r="AB12" s="67">
        <f t="shared" ref="AB12:AD13" ca="1" si="9">ROUND(Q12,3)</f>
        <v>56.843000000000004</v>
      </c>
      <c r="AC12" s="67">
        <f t="shared" ca="1" si="9"/>
        <v>59.104999999999997</v>
      </c>
      <c r="AD12" s="67">
        <f t="shared" ca="1" si="9"/>
        <v>61.473999999999997</v>
      </c>
      <c r="AI12" s="39"/>
      <c r="AJ12" s="39"/>
      <c r="AK12" s="39"/>
    </row>
    <row r="13" spans="1:37" x14ac:dyDescent="0.3">
      <c r="A13" s="93" t="s">
        <v>32</v>
      </c>
      <c r="B13" s="19" t="s">
        <v>23</v>
      </c>
      <c r="C13" s="19" t="s">
        <v>33</v>
      </c>
      <c r="D13" s="20" t="s">
        <v>34</v>
      </c>
      <c r="E13" s="21">
        <f t="shared" ca="1" si="3"/>
        <v>63.324770741437689</v>
      </c>
      <c r="F13" s="21">
        <f t="shared" ca="1" si="0"/>
        <v>65.216611238818331</v>
      </c>
      <c r="G13" s="21">
        <f t="shared" ca="1" si="0"/>
        <v>67.175504310789691</v>
      </c>
      <c r="H13" s="26"/>
      <c r="I13" s="26"/>
      <c r="J13" s="26"/>
      <c r="K13" s="26"/>
      <c r="M13" s="77" t="s">
        <v>135</v>
      </c>
      <c r="N13" s="78" t="str">
        <f t="shared" si="4"/>
        <v>08230C</v>
      </c>
      <c r="O13" s="78" t="str">
        <f t="shared" si="5"/>
        <v>04</v>
      </c>
      <c r="P13" s="78" t="str">
        <f t="shared" si="5"/>
        <v>Police Supv Licenses</v>
      </c>
      <c r="Q13" s="79" cm="1">
        <f t="array" aca="1" ref="Q13" ca="1">IF($M13="Y",VLOOKUP($N13,INDIRECT($N$5),Q$6,0)*INDIRECT($M$2),VLOOKUP($N13,INDIRECT($N$5),Q$6,0))</f>
        <v>63.324770741437689</v>
      </c>
      <c r="R13" s="79" cm="1">
        <f t="array" aca="1" ref="R13" ca="1">IF($M13="Y",VLOOKUP($N13,INDIRECT($N$5),R$6,0)*INDIRECT($M$2),VLOOKUP($N13,INDIRECT($N$5),R$6,0))</f>
        <v>65.216611238818331</v>
      </c>
      <c r="S13" s="79" cm="1">
        <f t="array" aca="1" ref="S13" ca="1">IF($M13="Y",VLOOKUP($N13,INDIRECT($N$5),S$6,0)*INDIRECT($M$2),VLOOKUP($N13,INDIRECT($N$5),S$6,0))</f>
        <v>67.175504310789691</v>
      </c>
      <c r="Y13" s="60" t="str">
        <f t="shared" si="8"/>
        <v>08230C</v>
      </c>
      <c r="Z13" s="60" t="str">
        <f t="shared" si="8"/>
        <v>04</v>
      </c>
      <c r="AA13" s="66" t="str">
        <f t="shared" si="8"/>
        <v>Police Supv Licenses</v>
      </c>
      <c r="AB13" s="67">
        <f t="shared" ca="1" si="9"/>
        <v>63.325000000000003</v>
      </c>
      <c r="AC13" s="67">
        <f t="shared" ca="1" si="9"/>
        <v>65.216999999999999</v>
      </c>
      <c r="AD13" s="67">
        <f t="shared" ca="1" si="9"/>
        <v>67.176000000000002</v>
      </c>
      <c r="AI13" s="39"/>
      <c r="AJ13" s="39"/>
      <c r="AK13" s="39"/>
    </row>
    <row r="14" spans="1:37" x14ac:dyDescent="0.3">
      <c r="A14" s="22"/>
      <c r="B14" s="22"/>
      <c r="C14" s="22"/>
      <c r="D14" s="33"/>
      <c r="E14" s="26"/>
      <c r="F14" s="26"/>
      <c r="G14" s="26"/>
      <c r="H14" s="26"/>
      <c r="I14" s="26"/>
      <c r="J14" s="26"/>
      <c r="K14" s="22"/>
      <c r="L14" s="23"/>
      <c r="M14" s="78"/>
    </row>
    <row r="15" spans="1:37" s="6" customFormat="1" ht="55.2" x14ac:dyDescent="0.3">
      <c r="A15" s="94"/>
      <c r="B15" s="11"/>
      <c r="C15" s="8"/>
      <c r="D15" s="9"/>
      <c r="E15" s="88" t="s">
        <v>156</v>
      </c>
      <c r="F15" s="88" t="s">
        <v>39</v>
      </c>
      <c r="G15" s="88" t="s">
        <v>112</v>
      </c>
      <c r="H15" s="88" t="s">
        <v>113</v>
      </c>
      <c r="I15" s="10"/>
      <c r="J15" s="10"/>
      <c r="K15" s="1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Y15" s="55"/>
      <c r="Z15" s="55"/>
      <c r="AA15" s="65"/>
      <c r="AB15" s="55"/>
      <c r="AC15" s="55"/>
      <c r="AD15" s="55"/>
      <c r="AE15" s="56"/>
      <c r="AF15" s="56"/>
      <c r="AG15" s="56"/>
      <c r="AH15" s="56"/>
    </row>
    <row r="16" spans="1:37" s="6" customFormat="1" ht="27.6" x14ac:dyDescent="0.3">
      <c r="A16" s="12" t="s">
        <v>2</v>
      </c>
      <c r="B16" s="13" t="s">
        <v>3</v>
      </c>
      <c r="C16" s="12" t="s">
        <v>4</v>
      </c>
      <c r="D16" s="14" t="s">
        <v>5</v>
      </c>
      <c r="E16" s="15" t="s">
        <v>160</v>
      </c>
      <c r="F16" s="16" t="s">
        <v>7</v>
      </c>
      <c r="G16" s="16" t="s">
        <v>8</v>
      </c>
      <c r="H16" s="16" t="s">
        <v>9</v>
      </c>
      <c r="I16" s="16" t="s">
        <v>10</v>
      </c>
      <c r="J16" s="16" t="s">
        <v>11</v>
      </c>
      <c r="K16" s="16" t="s">
        <v>12</v>
      </c>
      <c r="L16" s="17"/>
      <c r="M16" s="76"/>
      <c r="N16" s="74" t="s">
        <v>2</v>
      </c>
      <c r="O16" s="74" t="s">
        <v>4</v>
      </c>
      <c r="P16" s="75" t="s">
        <v>5</v>
      </c>
      <c r="Q16" s="80" t="s">
        <v>160</v>
      </c>
      <c r="R16" s="76" t="s">
        <v>7</v>
      </c>
      <c r="S16" s="76" t="s">
        <v>8</v>
      </c>
      <c r="T16" s="76" t="s">
        <v>9</v>
      </c>
      <c r="U16" s="76" t="s">
        <v>10</v>
      </c>
      <c r="V16" s="76" t="s">
        <v>11</v>
      </c>
      <c r="W16" s="76" t="s">
        <v>12</v>
      </c>
      <c r="Y16" s="57" t="s">
        <v>2</v>
      </c>
      <c r="Z16" s="57" t="s">
        <v>4</v>
      </c>
      <c r="AA16" s="58" t="s">
        <v>5</v>
      </c>
      <c r="AB16" s="62" t="s">
        <v>160</v>
      </c>
      <c r="AC16" s="59" t="s">
        <v>7</v>
      </c>
      <c r="AD16" s="59" t="s">
        <v>8</v>
      </c>
      <c r="AE16" s="59" t="s">
        <v>9</v>
      </c>
      <c r="AF16" s="59" t="s">
        <v>10</v>
      </c>
      <c r="AG16" s="59" t="s">
        <v>11</v>
      </c>
      <c r="AH16" s="59" t="s">
        <v>12</v>
      </c>
    </row>
    <row r="17" spans="1:34" x14ac:dyDescent="0.3">
      <c r="A17" s="93" t="s">
        <v>13</v>
      </c>
      <c r="B17" s="19" t="s">
        <v>14</v>
      </c>
      <c r="C17" s="19" t="s">
        <v>15</v>
      </c>
      <c r="D17" s="20" t="s">
        <v>95</v>
      </c>
      <c r="E17" s="21">
        <f t="shared" ref="E17:K17" ca="1" si="10">Q17</f>
        <v>35.067195598096468</v>
      </c>
      <c r="F17" s="21">
        <f t="shared" ca="1" si="10"/>
        <v>36.472113450357256</v>
      </c>
      <c r="G17" s="21">
        <f t="shared" ca="1" si="10"/>
        <v>37.539182009574375</v>
      </c>
      <c r="H17" s="21">
        <f t="shared" ca="1" si="10"/>
        <v>38.662001277214529</v>
      </c>
      <c r="I17" s="21">
        <f t="shared" ca="1" si="10"/>
        <v>40.7983684239857</v>
      </c>
      <c r="J17" s="21">
        <f t="shared" ca="1" si="10"/>
        <v>42.838844352269213</v>
      </c>
      <c r="K17" s="21">
        <f t="shared" ca="1" si="10"/>
        <v>45.425677223098582</v>
      </c>
      <c r="L17" s="22"/>
      <c r="M17" s="81" t="s">
        <v>135</v>
      </c>
      <c r="N17" s="78" t="str">
        <f>A17</f>
        <v>08170C</v>
      </c>
      <c r="O17" s="78" t="str">
        <f>C17</f>
        <v>01</v>
      </c>
      <c r="P17" s="78" t="str">
        <f>D17</f>
        <v>Police Officer</v>
      </c>
      <c r="Q17" s="79" cm="1">
        <f t="array" aca="1" ref="Q17" ca="1">IF($M17="Y",VLOOKUP($N17,INDIRECT($N$5),Q$6,0)*INDIRECT($M$2),VLOOKUP($N17,INDIRECT($N$5),Q$6,0))</f>
        <v>35.067195598096468</v>
      </c>
      <c r="R17" s="79" cm="1">
        <f t="array" aca="1" ref="R17" ca="1">IF($M17="Y",VLOOKUP($N17,INDIRECT($N$5),R$6,0)*INDIRECT($M$2),VLOOKUP($N17,INDIRECT($N$5),R$6,0))</f>
        <v>36.472113450357256</v>
      </c>
      <c r="S17" s="79" cm="1">
        <f t="array" aca="1" ref="S17" ca="1">IF($M17="Y",VLOOKUP($N17,INDIRECT($N$5),S$6,0)*INDIRECT($M$2),VLOOKUP($N17,INDIRECT($N$5),S$6,0))</f>
        <v>37.539182009574375</v>
      </c>
      <c r="T17" s="79" cm="1">
        <f t="array" aca="1" ref="T17" ca="1">IF($M17="Y",VLOOKUP($N17,INDIRECT($N$5),T$6,0)*INDIRECT($M$2),VLOOKUP($N17,INDIRECT($N$5),T$6,0))</f>
        <v>38.662001277214529</v>
      </c>
      <c r="U17" s="79" cm="1">
        <f t="array" aca="1" ref="U17" ca="1">IF($M17="Y",VLOOKUP($N17,INDIRECT($N$5),U$6,0)*INDIRECT($M$2),VLOOKUP($N17,INDIRECT($N$5),U$6,0))</f>
        <v>40.7983684239857</v>
      </c>
      <c r="V17" s="79" cm="1">
        <f t="array" aca="1" ref="V17" ca="1">IF($M17="Y",VLOOKUP($N17,INDIRECT($N$5),V$6,0)*INDIRECT($M$2),VLOOKUP($N17,INDIRECT($N$5),V$6,0))</f>
        <v>42.838844352269213</v>
      </c>
      <c r="W17" s="79" cm="1">
        <f t="array" aca="1" ref="W17" ca="1">IF($M17="Y",VLOOKUP($N17,INDIRECT($N$5),W$6,0)*INDIRECT($M$2),VLOOKUP($N17,INDIRECT($N$5),W$6,0))</f>
        <v>45.425677223098582</v>
      </c>
      <c r="Y17" s="60" t="str">
        <f t="shared" ref="Y17:AA17" si="11">N17</f>
        <v>08170C</v>
      </c>
      <c r="Z17" s="60" t="str">
        <f t="shared" si="11"/>
        <v>01</v>
      </c>
      <c r="AA17" s="66" t="str">
        <f t="shared" si="11"/>
        <v>Police Officer</v>
      </c>
      <c r="AB17" s="67">
        <f t="shared" ref="AB17:AH17" ca="1" si="12">ROUND(Q17,3)</f>
        <v>35.067</v>
      </c>
      <c r="AC17" s="67">
        <f t="shared" ca="1" si="12"/>
        <v>36.472000000000001</v>
      </c>
      <c r="AD17" s="67">
        <f t="shared" ca="1" si="12"/>
        <v>37.539000000000001</v>
      </c>
      <c r="AE17" s="67">
        <f t="shared" ca="1" si="12"/>
        <v>38.661999999999999</v>
      </c>
      <c r="AF17" s="67">
        <f t="shared" ca="1" si="12"/>
        <v>40.798000000000002</v>
      </c>
      <c r="AG17" s="67">
        <f t="shared" ca="1" si="12"/>
        <v>42.838999999999999</v>
      </c>
      <c r="AH17" s="67">
        <f t="shared" ca="1" si="12"/>
        <v>45.426000000000002</v>
      </c>
    </row>
    <row r="18" spans="1:34" x14ac:dyDescent="0.3">
      <c r="A18" s="18"/>
      <c r="B18" s="19"/>
      <c r="C18" s="19"/>
      <c r="D18" s="20"/>
      <c r="E18" s="21"/>
      <c r="F18" s="21"/>
      <c r="G18" s="21"/>
      <c r="H18" s="21"/>
      <c r="I18" s="21"/>
      <c r="J18" s="21"/>
      <c r="K18" s="21"/>
      <c r="L18" s="22"/>
      <c r="M18" s="81"/>
    </row>
    <row r="19" spans="1:34" x14ac:dyDescent="0.3">
      <c r="A19" s="18"/>
      <c r="B19" s="19"/>
      <c r="C19" s="19"/>
      <c r="D19" s="20"/>
      <c r="E19" s="21"/>
      <c r="F19" s="21"/>
      <c r="G19" s="21"/>
      <c r="H19" s="21"/>
      <c r="I19" s="21"/>
      <c r="J19" s="21"/>
      <c r="K19" s="21"/>
      <c r="L19" s="22"/>
      <c r="M19" s="81"/>
      <c r="Q19" s="79"/>
      <c r="R19" s="79"/>
      <c r="S19" s="79"/>
      <c r="T19" s="79"/>
      <c r="U19" s="79"/>
      <c r="V19" s="79"/>
      <c r="W19" s="79"/>
    </row>
    <row r="20" spans="1:34" x14ac:dyDescent="0.3">
      <c r="A20" s="35" t="s">
        <v>42</v>
      </c>
      <c r="B20" s="22"/>
      <c r="C20" s="22"/>
      <c r="D20" s="33"/>
      <c r="E20" s="33"/>
      <c r="F20" s="33"/>
      <c r="G20" s="33"/>
      <c r="I20" s="33"/>
      <c r="J20" s="36"/>
      <c r="K20" s="36"/>
      <c r="L20" s="36"/>
      <c r="M20" s="82"/>
      <c r="Y20" s="60" t="s">
        <v>42</v>
      </c>
      <c r="AB20" s="60" t="s">
        <v>155</v>
      </c>
    </row>
    <row r="21" spans="1:34" x14ac:dyDescent="0.3">
      <c r="A21" s="21">
        <f ca="1">Q21</f>
        <v>0.2670870080894453</v>
      </c>
      <c r="B21" s="37" t="s">
        <v>43</v>
      </c>
      <c r="M21" s="77" t="s">
        <v>135</v>
      </c>
      <c r="N21" s="78" t="s">
        <v>114</v>
      </c>
      <c r="Q21" s="79" cm="1">
        <f t="array" aca="1" ref="Q21" ca="1">IF($M21="Y",VLOOKUP($N21,INDIRECT($N$5),Q$6,0)*INDIRECT($M$2),VLOOKUP($N21,INDIRECT($N$5),Q$6,0))</f>
        <v>0.2670870080894453</v>
      </c>
      <c r="S21" s="83"/>
      <c r="U21" s="79"/>
      <c r="Y21" s="60" t="str">
        <f>N21</f>
        <v>7th Year</v>
      </c>
      <c r="AB21" s="67">
        <f ca="1">ROUND(Q21,3)</f>
        <v>0.26700000000000002</v>
      </c>
    </row>
    <row r="22" spans="1:34" x14ac:dyDescent="0.3">
      <c r="A22" s="21">
        <f t="shared" ref="A22:A40" ca="1" si="13">Q22</f>
        <v>0.37799325961926994</v>
      </c>
      <c r="B22" s="37" t="s">
        <v>44</v>
      </c>
      <c r="M22" s="77" t="s">
        <v>135</v>
      </c>
      <c r="N22" s="78" t="s">
        <v>115</v>
      </c>
      <c r="Q22" s="79" cm="1">
        <f t="array" aca="1" ref="Q22" ca="1">IF($M22="Y",VLOOKUP($N22,INDIRECT($N$5),Q$6,0)*INDIRECT($M$2),VLOOKUP($N22,INDIRECT($N$5),Q$6,0))</f>
        <v>0.37799325961926994</v>
      </c>
      <c r="S22" s="83"/>
      <c r="U22" s="79"/>
      <c r="Y22" s="60" t="str">
        <f t="shared" ref="Y22:Y40" si="14">N22</f>
        <v>8th Year</v>
      </c>
      <c r="AB22" s="67">
        <f t="shared" ref="AB22:AB40" ca="1" si="15">ROUND(Q22,3)</f>
        <v>0.378</v>
      </c>
    </row>
    <row r="23" spans="1:34" x14ac:dyDescent="0.3">
      <c r="A23" s="21">
        <f t="shared" ca="1" si="13"/>
        <v>0.48889951114909458</v>
      </c>
      <c r="B23" s="37" t="s">
        <v>45</v>
      </c>
      <c r="M23" s="77" t="s">
        <v>135</v>
      </c>
      <c r="N23" s="78" t="s">
        <v>116</v>
      </c>
      <c r="Q23" s="79" cm="1">
        <f t="array" aca="1" ref="Q23" ca="1">IF($M23="Y",VLOOKUP($N23,INDIRECT($N$5),Q$6,0)*INDIRECT($M$2),VLOOKUP($N23,INDIRECT($N$5),Q$6,0))</f>
        <v>0.48889951114909458</v>
      </c>
      <c r="S23" s="83"/>
      <c r="U23" s="79"/>
      <c r="Y23" s="60" t="str">
        <f t="shared" si="14"/>
        <v>9th Year</v>
      </c>
      <c r="AB23" s="67">
        <f t="shared" ca="1" si="15"/>
        <v>0.48899999999999999</v>
      </c>
    </row>
    <row r="24" spans="1:34" x14ac:dyDescent="0.3">
      <c r="A24" s="21">
        <f t="shared" ca="1" si="13"/>
        <v>0.59980576267891916</v>
      </c>
      <c r="B24" s="37" t="s">
        <v>46</v>
      </c>
      <c r="M24" s="77" t="s">
        <v>135</v>
      </c>
      <c r="N24" s="78" t="s">
        <v>117</v>
      </c>
      <c r="Q24" s="79" cm="1">
        <f t="array" aca="1" ref="Q24" ca="1">IF($M24="Y",VLOOKUP($N24,INDIRECT($N$5),Q$6,0)*INDIRECT($M$2),VLOOKUP($N24,INDIRECT($N$5),Q$6,0))</f>
        <v>0.59980576267891916</v>
      </c>
      <c r="S24" s="83"/>
      <c r="U24" s="79"/>
      <c r="Y24" s="60" t="str">
        <f t="shared" si="14"/>
        <v>10th Year</v>
      </c>
      <c r="AB24" s="67">
        <f t="shared" ca="1" si="15"/>
        <v>0.6</v>
      </c>
    </row>
    <row r="25" spans="1:34" x14ac:dyDescent="0.3">
      <c r="A25" s="21">
        <f t="shared" ca="1" si="13"/>
        <v>0.71071201420874386</v>
      </c>
      <c r="B25" s="37" t="s">
        <v>47</v>
      </c>
      <c r="D25" s="25"/>
      <c r="E25" s="25"/>
      <c r="M25" s="77" t="s">
        <v>135</v>
      </c>
      <c r="N25" s="78" t="s">
        <v>118</v>
      </c>
      <c r="Q25" s="79" cm="1">
        <f t="array" aca="1" ref="Q25" ca="1">IF($M25="Y",VLOOKUP($N25,INDIRECT($N$5),Q$6,0)*INDIRECT($M$2),VLOOKUP($N25,INDIRECT($N$5),Q$6,0))</f>
        <v>0.71071201420874386</v>
      </c>
      <c r="S25" s="83"/>
      <c r="U25" s="79"/>
      <c r="Y25" s="60" t="str">
        <f t="shared" si="14"/>
        <v>11th Year</v>
      </c>
      <c r="AB25" s="67">
        <f t="shared" ca="1" si="15"/>
        <v>0.71099999999999997</v>
      </c>
    </row>
    <row r="26" spans="1:34" x14ac:dyDescent="0.3">
      <c r="A26" s="21">
        <f t="shared" ca="1" si="13"/>
        <v>2.1777525493127277</v>
      </c>
      <c r="B26" s="37" t="s">
        <v>48</v>
      </c>
      <c r="C26" s="37"/>
      <c r="D26" s="25"/>
      <c r="E26" s="25"/>
      <c r="F26" s="23"/>
      <c r="G26" s="38"/>
      <c r="L26" s="23"/>
      <c r="M26" s="77" t="s">
        <v>135</v>
      </c>
      <c r="N26" s="78" t="s">
        <v>119</v>
      </c>
      <c r="Q26" s="79" cm="1">
        <f t="array" aca="1" ref="Q26" ca="1">IF($M26="Y",VLOOKUP($N26,INDIRECT($N$5),Q$6,0)*INDIRECT($M$2),VLOOKUP($N26,INDIRECT($N$5),Q$6,0))</f>
        <v>2.1777525493127277</v>
      </c>
      <c r="S26" s="83"/>
      <c r="U26" s="79"/>
      <c r="Y26" s="60" t="str">
        <f t="shared" si="14"/>
        <v>12th Year</v>
      </c>
      <c r="AB26" s="67">
        <f t="shared" ca="1" si="15"/>
        <v>2.1779999999999999</v>
      </c>
    </row>
    <row r="27" spans="1:34" x14ac:dyDescent="0.3">
      <c r="A27" s="21">
        <f t="shared" ca="1" si="13"/>
        <v>2.2886588008425517</v>
      </c>
      <c r="B27" s="39" t="s">
        <v>49</v>
      </c>
      <c r="D27" s="25"/>
      <c r="E27" s="25"/>
      <c r="M27" s="77" t="s">
        <v>135</v>
      </c>
      <c r="N27" s="78" t="s">
        <v>120</v>
      </c>
      <c r="Q27" s="79" cm="1">
        <f t="array" aca="1" ref="Q27" ca="1">IF($M27="Y",VLOOKUP($N27,INDIRECT($N$5),Q$6,0)*INDIRECT($M$2),VLOOKUP($N27,INDIRECT($N$5),Q$6,0))</f>
        <v>2.2886588008425517</v>
      </c>
      <c r="S27" s="83"/>
      <c r="U27" s="79"/>
      <c r="Y27" s="60" t="str">
        <f t="shared" si="14"/>
        <v>13th Year</v>
      </c>
      <c r="AB27" s="67">
        <f t="shared" ca="1" si="15"/>
        <v>2.2890000000000001</v>
      </c>
    </row>
    <row r="28" spans="1:34" x14ac:dyDescent="0.3">
      <c r="A28" s="21">
        <f t="shared" ca="1" si="13"/>
        <v>2.399565052372377</v>
      </c>
      <c r="B28" s="37" t="s">
        <v>50</v>
      </c>
      <c r="M28" s="77" t="s">
        <v>135</v>
      </c>
      <c r="N28" s="78" t="s">
        <v>121</v>
      </c>
      <c r="Q28" s="79" cm="1">
        <f t="array" aca="1" ref="Q28" ca="1">IF($M28="Y",VLOOKUP($N28,INDIRECT($N$5),Q$6,0)*INDIRECT($M$2),VLOOKUP($N28,INDIRECT($N$5),Q$6,0))</f>
        <v>2.399565052372377</v>
      </c>
      <c r="S28" s="83"/>
      <c r="U28" s="79"/>
      <c r="Y28" s="60" t="str">
        <f t="shared" si="14"/>
        <v>14th Year</v>
      </c>
      <c r="AB28" s="67">
        <f t="shared" ca="1" si="15"/>
        <v>2.4</v>
      </c>
    </row>
    <row r="29" spans="1:34" x14ac:dyDescent="0.3">
      <c r="A29" s="21">
        <f t="shared" ca="1" si="13"/>
        <v>3.0755272553914361</v>
      </c>
      <c r="B29" s="37" t="s">
        <v>51</v>
      </c>
      <c r="D29" s="25"/>
      <c r="E29" s="25"/>
      <c r="F29" s="40"/>
      <c r="M29" s="77" t="s">
        <v>135</v>
      </c>
      <c r="N29" s="78" t="s">
        <v>122</v>
      </c>
      <c r="Q29" s="79" cm="1">
        <f t="array" aca="1" ref="Q29" ca="1">IF($M29="Y",VLOOKUP($N29,INDIRECT($N$5),Q$6,0)*INDIRECT($M$2),VLOOKUP($N29,INDIRECT($N$5),Q$6,0))</f>
        <v>3.0755272553914361</v>
      </c>
      <c r="S29" s="83"/>
      <c r="U29" s="79"/>
      <c r="Y29" s="60" t="str">
        <f t="shared" si="14"/>
        <v>15th Year</v>
      </c>
      <c r="AB29" s="67">
        <f t="shared" ca="1" si="15"/>
        <v>3.0760000000000001</v>
      </c>
    </row>
    <row r="30" spans="1:34" x14ac:dyDescent="0.3">
      <c r="A30" s="21">
        <f t="shared" ca="1" si="13"/>
        <v>3.1864335069212602</v>
      </c>
      <c r="B30" s="37" t="s">
        <v>52</v>
      </c>
      <c r="D30" s="25"/>
      <c r="E30" s="25"/>
      <c r="F30" s="40"/>
      <c r="M30" s="77" t="s">
        <v>135</v>
      </c>
      <c r="N30" s="78" t="s">
        <v>123</v>
      </c>
      <c r="Q30" s="79" cm="1">
        <f t="array" aca="1" ref="Q30" ca="1">IF($M30="Y",VLOOKUP($N30,INDIRECT($N$5),Q$6,0)*INDIRECT($M$2),VLOOKUP($N30,INDIRECT($N$5),Q$6,0))</f>
        <v>3.1864335069212602</v>
      </c>
      <c r="S30" s="83"/>
      <c r="U30" s="79"/>
      <c r="Y30" s="60" t="str">
        <f t="shared" si="14"/>
        <v>16th Year</v>
      </c>
      <c r="AB30" s="67">
        <f t="shared" ca="1" si="15"/>
        <v>3.1859999999999999</v>
      </c>
    </row>
    <row r="31" spans="1:34" x14ac:dyDescent="0.3">
      <c r="A31" s="21">
        <f t="shared" ca="1" si="13"/>
        <v>3.2973397584510833</v>
      </c>
      <c r="B31" s="37" t="s">
        <v>53</v>
      </c>
      <c r="E31" s="25"/>
      <c r="F31" s="40"/>
      <c r="J31" s="41"/>
      <c r="M31" s="77" t="s">
        <v>135</v>
      </c>
      <c r="N31" s="78" t="s">
        <v>124</v>
      </c>
      <c r="Q31" s="79" cm="1">
        <f t="array" aca="1" ref="Q31" ca="1">IF($M31="Y",VLOOKUP($N31,INDIRECT($N$5),Q$6,0)*INDIRECT($M$2),VLOOKUP($N31,INDIRECT($N$5),Q$6,0))</f>
        <v>3.2973397584510833</v>
      </c>
      <c r="S31" s="83"/>
      <c r="U31" s="79"/>
      <c r="Y31" s="60" t="str">
        <f t="shared" si="14"/>
        <v>17th Year</v>
      </c>
      <c r="AB31" s="67">
        <f t="shared" ca="1" si="15"/>
        <v>3.2970000000000002</v>
      </c>
    </row>
    <row r="32" spans="1:34" x14ac:dyDescent="0.3">
      <c r="A32" s="21">
        <f t="shared" ca="1" si="13"/>
        <v>3.4082460099809091</v>
      </c>
      <c r="B32" s="37" t="s">
        <v>54</v>
      </c>
      <c r="E32" s="25"/>
      <c r="F32" s="40"/>
      <c r="G32" s="23"/>
      <c r="J32" s="41"/>
      <c r="M32" s="77" t="s">
        <v>135</v>
      </c>
      <c r="N32" s="78" t="s">
        <v>125</v>
      </c>
      <c r="Q32" s="79" cm="1">
        <f t="array" aca="1" ref="Q32" ca="1">IF($M32="Y",VLOOKUP($N32,INDIRECT($N$5),Q$6,0)*INDIRECT($M$2),VLOOKUP($N32,INDIRECT($N$5),Q$6,0))</f>
        <v>3.4082460099809091</v>
      </c>
      <c r="S32" s="83"/>
      <c r="U32" s="79"/>
      <c r="Y32" s="60" t="str">
        <f t="shared" si="14"/>
        <v>18th Year</v>
      </c>
      <c r="AB32" s="67">
        <f t="shared" ca="1" si="15"/>
        <v>3.4079999999999999</v>
      </c>
    </row>
    <row r="33" spans="1:34" x14ac:dyDescent="0.3">
      <c r="A33" s="21">
        <f t="shared" ca="1" si="13"/>
        <v>3.5191522615107327</v>
      </c>
      <c r="B33" s="37" t="s">
        <v>55</v>
      </c>
      <c r="C33" s="22"/>
      <c r="E33" s="25"/>
      <c r="F33" s="40"/>
      <c r="G33" s="23"/>
      <c r="M33" s="77" t="s">
        <v>135</v>
      </c>
      <c r="N33" s="78" t="s">
        <v>126</v>
      </c>
      <c r="Q33" s="79" cm="1">
        <f t="array" aca="1" ref="Q33" ca="1">IF($M33="Y",VLOOKUP($N33,INDIRECT($N$5),Q$6,0)*INDIRECT($M$2),VLOOKUP($N33,INDIRECT($N$5),Q$6,0))</f>
        <v>3.5191522615107327</v>
      </c>
      <c r="S33" s="83"/>
      <c r="U33" s="79"/>
      <c r="Y33" s="60" t="str">
        <f t="shared" si="14"/>
        <v>19th Year</v>
      </c>
      <c r="AB33" s="67">
        <f t="shared" ca="1" si="15"/>
        <v>3.5190000000000001</v>
      </c>
    </row>
    <row r="34" spans="1:34" x14ac:dyDescent="0.3">
      <c r="A34" s="21">
        <f t="shared" ca="1" si="13"/>
        <v>4.421136845125484</v>
      </c>
      <c r="B34" s="37" t="s">
        <v>56</v>
      </c>
      <c r="D34" s="33"/>
      <c r="E34" s="25"/>
      <c r="F34" s="40"/>
      <c r="G34" s="23"/>
      <c r="J34" s="41"/>
      <c r="M34" s="77" t="s">
        <v>135</v>
      </c>
      <c r="N34" s="78" t="s">
        <v>127</v>
      </c>
      <c r="Q34" s="79" cm="1">
        <f t="array" aca="1" ref="Q34" ca="1">IF($M34="Y",VLOOKUP($N34,INDIRECT($N$5),Q$6,0)*INDIRECT($M$2),VLOOKUP($N34,INDIRECT($N$5),Q$6,0))</f>
        <v>4.421136845125484</v>
      </c>
      <c r="S34" s="83"/>
      <c r="U34" s="79"/>
      <c r="Y34" s="60" t="str">
        <f t="shared" si="14"/>
        <v>20th Year</v>
      </c>
      <c r="AB34" s="67">
        <f t="shared" ca="1" si="15"/>
        <v>4.4210000000000003</v>
      </c>
    </row>
    <row r="35" spans="1:34" x14ac:dyDescent="0.3">
      <c r="A35" s="21">
        <f t="shared" ca="1" si="13"/>
        <v>4.5320430966553094</v>
      </c>
      <c r="B35" s="37" t="s">
        <v>57</v>
      </c>
      <c r="E35" s="33"/>
      <c r="F35" s="40"/>
      <c r="G35" s="33"/>
      <c r="J35" s="41"/>
      <c r="M35" s="77" t="s">
        <v>135</v>
      </c>
      <c r="N35" s="78" t="s">
        <v>128</v>
      </c>
      <c r="Q35" s="79" cm="1">
        <f t="array" aca="1" ref="Q35" ca="1">IF($M35="Y",VLOOKUP($N35,INDIRECT($N$5),Q$6,0)*INDIRECT($M$2),VLOOKUP($N35,INDIRECT($N$5),Q$6,0))</f>
        <v>4.5320430966553094</v>
      </c>
      <c r="S35" s="83"/>
      <c r="U35" s="79"/>
      <c r="Y35" s="60" t="str">
        <f t="shared" si="14"/>
        <v>21st Year</v>
      </c>
      <c r="AB35" s="67">
        <f t="shared" ca="1" si="15"/>
        <v>4.532</v>
      </c>
    </row>
    <row r="36" spans="1:34" x14ac:dyDescent="0.3">
      <c r="A36" s="21">
        <f t="shared" ca="1" si="13"/>
        <v>4.6429493481851329</v>
      </c>
      <c r="B36" s="37" t="s">
        <v>58</v>
      </c>
      <c r="E36" s="25"/>
      <c r="M36" s="77" t="s">
        <v>135</v>
      </c>
      <c r="N36" s="78" t="s">
        <v>129</v>
      </c>
      <c r="Q36" s="79" cm="1">
        <f t="array" aca="1" ref="Q36" ca="1">IF($M36="Y",VLOOKUP($N36,INDIRECT($N$5),Q$6,0)*INDIRECT($M$2),VLOOKUP($N36,INDIRECT($N$5),Q$6,0))</f>
        <v>4.6429493481851329</v>
      </c>
      <c r="S36" s="83"/>
      <c r="U36" s="79"/>
      <c r="Y36" s="60" t="str">
        <f t="shared" si="14"/>
        <v>22nd Year</v>
      </c>
      <c r="AB36" s="67">
        <f t="shared" ca="1" si="15"/>
        <v>4.6429999999999998</v>
      </c>
    </row>
    <row r="37" spans="1:34" x14ac:dyDescent="0.3">
      <c r="A37" s="21">
        <f t="shared" ca="1" si="13"/>
        <v>4.7538555997149583</v>
      </c>
      <c r="B37" s="37" t="s">
        <v>59</v>
      </c>
      <c r="E37" s="25"/>
      <c r="J37" s="41"/>
      <c r="M37" s="77" t="s">
        <v>135</v>
      </c>
      <c r="N37" s="78" t="s">
        <v>130</v>
      </c>
      <c r="Q37" s="79" cm="1">
        <f t="array" aca="1" ref="Q37" ca="1">IF($M37="Y",VLOOKUP($N37,INDIRECT($N$5),Q$6,0)*INDIRECT($M$2),VLOOKUP($N37,INDIRECT($N$5),Q$6,0))</f>
        <v>4.7538555997149583</v>
      </c>
      <c r="S37" s="83"/>
      <c r="U37" s="79"/>
      <c r="Y37" s="60" t="str">
        <f t="shared" si="14"/>
        <v>23rd Year</v>
      </c>
      <c r="AB37" s="67">
        <f t="shared" ca="1" si="15"/>
        <v>4.7539999999999996</v>
      </c>
    </row>
    <row r="38" spans="1:34" x14ac:dyDescent="0.3">
      <c r="A38" s="21">
        <f t="shared" ca="1" si="13"/>
        <v>4.8647618512447828</v>
      </c>
      <c r="B38" s="37" t="s">
        <v>60</v>
      </c>
      <c r="E38" s="25"/>
      <c r="J38" s="41"/>
      <c r="M38" s="77" t="s">
        <v>135</v>
      </c>
      <c r="N38" s="78" t="s">
        <v>131</v>
      </c>
      <c r="Q38" s="79" cm="1">
        <f t="array" aca="1" ref="Q38" ca="1">IF($M38="Y",VLOOKUP($N38,INDIRECT($N$5),Q$6,0)*INDIRECT($M$2),VLOOKUP($N38,INDIRECT($N$5),Q$6,0))</f>
        <v>4.8647618512447828</v>
      </c>
      <c r="S38" s="83"/>
      <c r="U38" s="79"/>
      <c r="Y38" s="60" t="str">
        <f t="shared" si="14"/>
        <v>24th Year</v>
      </c>
      <c r="AB38" s="67">
        <f t="shared" ca="1" si="15"/>
        <v>4.8650000000000002</v>
      </c>
    </row>
    <row r="39" spans="1:34" x14ac:dyDescent="0.3">
      <c r="A39" s="21">
        <f t="shared" ca="1" si="13"/>
        <v>5.3147016736681483</v>
      </c>
      <c r="B39" s="37" t="s">
        <v>61</v>
      </c>
      <c r="E39" s="25"/>
      <c r="M39" s="77" t="s">
        <v>135</v>
      </c>
      <c r="N39" s="78" t="s">
        <v>132</v>
      </c>
      <c r="Q39" s="79" cm="1">
        <f t="array" aca="1" ref="Q39" ca="1">IF($M39="Y",VLOOKUP($N39,INDIRECT($N$5),Q$6,0)*INDIRECT($M$2),VLOOKUP($N39,INDIRECT($N$5),Q$6,0))</f>
        <v>5.3147016736681483</v>
      </c>
      <c r="S39" s="83"/>
      <c r="U39" s="79"/>
      <c r="Y39" s="60" t="str">
        <f t="shared" si="14"/>
        <v>25th Year</v>
      </c>
      <c r="AB39" s="67">
        <f t="shared" ca="1" si="15"/>
        <v>5.3150000000000004</v>
      </c>
    </row>
    <row r="40" spans="1:34" x14ac:dyDescent="0.3">
      <c r="A40" s="21">
        <f t="shared" ca="1" si="13"/>
        <v>5.4417985897434562</v>
      </c>
      <c r="B40" s="37" t="s">
        <v>62</v>
      </c>
      <c r="E40" s="25"/>
      <c r="J40" s="41"/>
      <c r="L40" s="22"/>
      <c r="M40" s="81" t="s">
        <v>135</v>
      </c>
      <c r="N40" s="78" t="s">
        <v>133</v>
      </c>
      <c r="Q40" s="79" cm="1">
        <f t="array" aca="1" ref="Q40" ca="1">IF($M40="Y",VLOOKUP($N40,INDIRECT($N$5),Q$6,0)*INDIRECT($M$2),VLOOKUP($N40,INDIRECT($N$5),Q$6,0))</f>
        <v>5.4417985897434562</v>
      </c>
      <c r="S40" s="83"/>
      <c r="U40" s="79"/>
      <c r="Y40" s="60" t="str">
        <f t="shared" si="14"/>
        <v>26th Year</v>
      </c>
      <c r="AB40" s="67">
        <f t="shared" ca="1" si="15"/>
        <v>5.4420000000000002</v>
      </c>
    </row>
    <row r="41" spans="1:34" s="33" customFormat="1" x14ac:dyDescent="0.3">
      <c r="B41" s="22"/>
      <c r="C41" s="22"/>
      <c r="F41" s="22"/>
      <c r="G41" s="22"/>
      <c r="H41" s="22"/>
      <c r="I41" s="22"/>
      <c r="J41" s="41"/>
      <c r="K41" s="25"/>
      <c r="L41" s="25"/>
      <c r="M41" s="77"/>
      <c r="N41" s="78"/>
      <c r="O41" s="84"/>
      <c r="P41" s="84"/>
      <c r="Q41" s="84"/>
      <c r="R41" s="84"/>
      <c r="S41" s="84"/>
      <c r="T41" s="84"/>
      <c r="U41" s="79"/>
      <c r="V41" s="84"/>
      <c r="W41" s="84"/>
      <c r="Y41" s="63"/>
      <c r="Z41" s="63"/>
      <c r="AA41" s="68"/>
      <c r="AB41" s="63"/>
      <c r="AC41" s="63"/>
      <c r="AD41" s="63"/>
      <c r="AE41" s="64"/>
      <c r="AF41" s="64"/>
      <c r="AG41" s="64"/>
      <c r="AH41" s="64"/>
    </row>
    <row r="42" spans="1:34" x14ac:dyDescent="0.3">
      <c r="A42" s="43" t="s">
        <v>180</v>
      </c>
      <c r="L42" s="22"/>
      <c r="M42" s="81"/>
      <c r="U42" s="79"/>
    </row>
    <row r="43" spans="1:34" x14ac:dyDescent="0.3">
      <c r="A43" s="96" t="str">
        <f ca="1">"A Night Differential in the amount of "&amp;TEXT(Q44,"$#.000")&amp;" shall be paid for all hours worked between the hours of 4:00 p.m. and 6:00 a.m."</f>
        <v>A Night Differential in the amount of $1.708 shall be paid for all hours worked between the hours of 4:00 p.m. and 6:00 a.m.</v>
      </c>
      <c r="D43" s="37"/>
      <c r="E43" s="37"/>
      <c r="F43" s="37"/>
      <c r="G43" s="37"/>
      <c r="H43" s="37"/>
      <c r="I43" s="37"/>
      <c r="J43" s="37"/>
      <c r="N43" s="78" t="s">
        <v>154</v>
      </c>
      <c r="S43" s="85"/>
      <c r="U43" s="79"/>
      <c r="Y43" s="60" t="s">
        <v>154</v>
      </c>
      <c r="AB43" s="60" t="s">
        <v>155</v>
      </c>
    </row>
    <row r="44" spans="1:34" x14ac:dyDescent="0.3">
      <c r="A44" s="97" t="s">
        <v>181</v>
      </c>
      <c r="D44" s="37"/>
      <c r="E44" s="37"/>
      <c r="F44" s="37"/>
      <c r="G44" s="37"/>
      <c r="H44" s="37"/>
      <c r="I44" s="37"/>
      <c r="J44" s="37"/>
      <c r="M44" s="77" t="s">
        <v>135</v>
      </c>
      <c r="N44" s="78" t="s">
        <v>149</v>
      </c>
      <c r="Q44" s="79" cm="1">
        <f t="array" aca="1" ref="Q44" ca="1">IF($M44="Y",VLOOKUP($N44,INDIRECT($N$5),Q$6,0)*INDIRECT($M$2),VLOOKUP($N44,INDIRECT($N$5),Q$6,0))</f>
        <v>1.7082017060821559</v>
      </c>
      <c r="S44" s="85"/>
      <c r="U44" s="79"/>
      <c r="Y44" s="60" t="str">
        <f t="shared" ref="Y44:Y45" si="16">N44</f>
        <v>LNF</v>
      </c>
      <c r="AB44" s="67">
        <f t="shared" ref="AB44:AB45" ca="1" si="17">ROUND(Q44,3)</f>
        <v>1.708</v>
      </c>
    </row>
    <row r="45" spans="1:34" x14ac:dyDescent="0.3">
      <c r="A45" s="21"/>
      <c r="B45" s="37"/>
      <c r="D45" s="37"/>
      <c r="E45" s="37"/>
      <c r="F45" s="37"/>
      <c r="G45" s="37"/>
      <c r="H45" s="37"/>
      <c r="I45" s="37"/>
      <c r="J45" s="37"/>
      <c r="N45" s="78" t="s">
        <v>161</v>
      </c>
      <c r="Q45" s="89">
        <f ca="1">Q44</f>
        <v>1.7082017060821559</v>
      </c>
      <c r="Y45" s="60" t="str">
        <f t="shared" si="16"/>
        <v>LNG</v>
      </c>
      <c r="AB45" s="67">
        <f t="shared" ca="1" si="17"/>
        <v>1.708</v>
      </c>
    </row>
    <row r="46" spans="1:34" x14ac:dyDescent="0.3">
      <c r="D46" s="37"/>
      <c r="E46" s="37"/>
      <c r="F46" s="37"/>
      <c r="G46" s="37"/>
      <c r="H46" s="37"/>
      <c r="I46" s="37"/>
      <c r="J46" s="37"/>
      <c r="N46" s="78" t="s">
        <v>184</v>
      </c>
      <c r="Q46" s="79">
        <f ca="1">Q44</f>
        <v>1.7082017060821559</v>
      </c>
      <c r="Y46" s="60" t="str">
        <f>N46</f>
        <v>LN1</v>
      </c>
      <c r="AB46" s="67">
        <f ca="1">AB44</f>
        <v>1.708</v>
      </c>
    </row>
    <row r="47" spans="1:34" x14ac:dyDescent="0.3">
      <c r="N47" s="78" t="s">
        <v>185</v>
      </c>
      <c r="Q47" s="79">
        <f ca="1">Q44</f>
        <v>1.7082017060821559</v>
      </c>
      <c r="Y47" s="60" t="str">
        <f>N47</f>
        <v>LN3</v>
      </c>
      <c r="AB47" s="67">
        <f ca="1">AB44</f>
        <v>1.708</v>
      </c>
    </row>
  </sheetData>
  <sheetProtection sheet="1" objects="1" scenarios="1"/>
  <pageMargins left="0.25" right="0.25" top="0.75" bottom="0.75" header="0.3" footer="0.3"/>
  <pageSetup scale="82" orientation="landscape" r:id="rId1"/>
  <headerFooter alignWithMargins="0">
    <oddFooter>&amp;L&amp;8Last Updated:  &amp;D&amp;R&amp;8Page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CAB0-74D2-49C8-9DBB-E9FB64678C25}">
  <sheetPr>
    <pageSetUpPr fitToPage="1"/>
  </sheetPr>
  <dimension ref="A1:AK47"/>
  <sheetViews>
    <sheetView showGridLines="0" workbookViewId="0">
      <selection activeCell="B2" sqref="B2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0.109375" style="25" customWidth="1"/>
    <col min="13" max="13" width="16.5546875" style="77" hidden="1" customWidth="1"/>
    <col min="14" max="14" width="11" style="78" hidden="1" customWidth="1"/>
    <col min="15" max="15" width="7.88671875" style="78" hidden="1" customWidth="1"/>
    <col min="16" max="16" width="24.5546875" style="78" hidden="1" customWidth="1"/>
    <col min="17" max="23" width="6.88671875" style="78" hidden="1" customWidth="1"/>
    <col min="24" max="24" width="0.109375" style="23" hidden="1" customWidth="1"/>
    <col min="25" max="25" width="11" style="60" hidden="1" customWidth="1"/>
    <col min="26" max="26" width="8.33203125" style="60" hidden="1" customWidth="1"/>
    <col min="27" max="27" width="27" style="66" hidden="1" customWidth="1"/>
    <col min="28" max="30" width="7.44140625" style="60" hidden="1" customWidth="1"/>
    <col min="31" max="34" width="7.44140625" style="61" hidden="1" customWidth="1"/>
    <col min="35" max="35" width="0.109375" style="23" hidden="1" customWidth="1"/>
    <col min="36" max="36" width="0" style="23" hidden="1" customWidth="1"/>
    <col min="37" max="16384" width="9.109375" style="23"/>
  </cols>
  <sheetData>
    <row r="1" spans="1:37" ht="15.6" x14ac:dyDescent="0.3">
      <c r="A1" s="99" t="s">
        <v>186</v>
      </c>
    </row>
    <row r="2" spans="1:37" s="6" customFormat="1" ht="18" x14ac:dyDescent="0.35">
      <c r="A2" s="54" t="s">
        <v>0</v>
      </c>
      <c r="B2" s="2"/>
      <c r="C2" s="2"/>
      <c r="D2" s="3"/>
      <c r="E2" s="4"/>
      <c r="F2" s="4"/>
      <c r="G2" s="4"/>
      <c r="H2" s="4"/>
      <c r="I2" s="4"/>
      <c r="J2" s="4"/>
      <c r="K2" s="4"/>
      <c r="L2" s="5"/>
      <c r="M2" s="90" t="s">
        <v>170</v>
      </c>
      <c r="N2" s="92">
        <v>1.0149999999999999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ht="15.6" x14ac:dyDescent="0.3">
      <c r="A3" s="52" t="s">
        <v>166</v>
      </c>
      <c r="B3" s="8"/>
      <c r="C3" s="8"/>
      <c r="D3" s="9"/>
      <c r="E3" s="10"/>
      <c r="F3" s="10"/>
      <c r="G3" s="10"/>
      <c r="H3" s="10"/>
      <c r="I3" s="10"/>
      <c r="J3" s="10"/>
      <c r="K3" s="10"/>
      <c r="M3" s="90"/>
      <c r="N3" s="70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ht="14.4" x14ac:dyDescent="0.3">
      <c r="A4" s="98" t="s">
        <v>182</v>
      </c>
      <c r="B4" s="8"/>
      <c r="C4" s="8"/>
      <c r="D4" s="9"/>
      <c r="E4" s="10"/>
      <c r="F4" s="10"/>
      <c r="G4" s="10"/>
      <c r="H4" s="10"/>
      <c r="I4" s="10"/>
      <c r="J4" s="10"/>
      <c r="K4" s="10"/>
      <c r="M4" s="90"/>
      <c r="N4" s="70"/>
      <c r="O4" s="71"/>
      <c r="P4" s="71"/>
      <c r="Q4" s="71"/>
      <c r="R4" s="71"/>
      <c r="S4" s="71"/>
      <c r="T4" s="71"/>
      <c r="U4" s="71"/>
      <c r="V4" s="71"/>
      <c r="W4" s="71"/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x14ac:dyDescent="0.3">
      <c r="A5" s="53" t="s">
        <v>1</v>
      </c>
      <c r="C5" s="8"/>
      <c r="D5" s="9"/>
      <c r="E5" s="10"/>
      <c r="F5" s="10"/>
      <c r="G5" s="10"/>
      <c r="H5" s="10"/>
      <c r="I5" s="10"/>
      <c r="J5" s="10"/>
      <c r="K5" s="10"/>
      <c r="M5" s="90" t="s">
        <v>138</v>
      </c>
      <c r="N5" s="91" t="s">
        <v>164</v>
      </c>
      <c r="O5" s="71"/>
      <c r="P5" s="71"/>
      <c r="Q5" s="71"/>
      <c r="R5" s="71"/>
      <c r="S5" s="71"/>
      <c r="T5" s="71"/>
      <c r="U5" s="71"/>
      <c r="V5" s="71"/>
      <c r="W5" s="71"/>
      <c r="Y5" s="55" t="s">
        <v>183</v>
      </c>
      <c r="Z5" s="55"/>
      <c r="AA5" s="65"/>
      <c r="AB5" s="55"/>
      <c r="AC5" s="55"/>
      <c r="AD5" s="55"/>
      <c r="AE5" s="56"/>
      <c r="AF5" s="56"/>
      <c r="AG5" s="56"/>
      <c r="AH5" s="56"/>
    </row>
    <row r="6" spans="1:37" s="6" customFormat="1" x14ac:dyDescent="0.3">
      <c r="A6" s="53"/>
      <c r="C6" s="8"/>
      <c r="D6" s="9"/>
      <c r="E6" s="10"/>
      <c r="F6" s="10"/>
      <c r="G6" s="10"/>
      <c r="H6" s="10"/>
      <c r="I6" s="10"/>
      <c r="J6" s="10"/>
      <c r="K6" s="10"/>
      <c r="M6" s="71"/>
      <c r="N6" s="71"/>
      <c r="O6" s="71"/>
      <c r="P6" s="71"/>
      <c r="Q6" s="72">
        <v>4</v>
      </c>
      <c r="R6" s="72">
        <v>5</v>
      </c>
      <c r="S6" s="72">
        <v>6</v>
      </c>
      <c r="T6" s="72">
        <v>7</v>
      </c>
      <c r="U6" s="72">
        <v>8</v>
      </c>
      <c r="V6" s="72">
        <v>9</v>
      </c>
      <c r="W6" s="72">
        <v>10</v>
      </c>
      <c r="Y6" s="55"/>
      <c r="Z6" s="55"/>
      <c r="AA6" s="65"/>
      <c r="AB6" s="55"/>
      <c r="AC6" s="55"/>
      <c r="AD6" s="55"/>
      <c r="AE6" s="56"/>
      <c r="AF6" s="56"/>
      <c r="AG6" s="56"/>
      <c r="AH6" s="56"/>
    </row>
    <row r="7" spans="1:37" s="6" customFormat="1" ht="27.6" x14ac:dyDescent="0.3">
      <c r="A7" s="12" t="s">
        <v>2</v>
      </c>
      <c r="B7" s="13" t="s">
        <v>3</v>
      </c>
      <c r="C7" s="12" t="s">
        <v>4</v>
      </c>
      <c r="D7" s="14" t="s">
        <v>5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7"/>
      <c r="L7" s="10"/>
      <c r="M7" s="73" t="s">
        <v>134</v>
      </c>
      <c r="N7" s="74" t="s">
        <v>2</v>
      </c>
      <c r="O7" s="74" t="s">
        <v>4</v>
      </c>
      <c r="P7" s="75" t="s">
        <v>5</v>
      </c>
      <c r="Q7" s="76" t="s">
        <v>7</v>
      </c>
      <c r="R7" s="76" t="s">
        <v>8</v>
      </c>
      <c r="S7" s="76" t="s">
        <v>9</v>
      </c>
      <c r="T7" s="71"/>
      <c r="U7" s="71"/>
      <c r="V7" s="71"/>
      <c r="W7" s="71"/>
      <c r="Y7" s="57" t="s">
        <v>2</v>
      </c>
      <c r="Z7" s="57" t="s">
        <v>4</v>
      </c>
      <c r="AA7" s="58" t="s">
        <v>5</v>
      </c>
      <c r="AB7" s="59" t="s">
        <v>7</v>
      </c>
      <c r="AC7" s="59" t="s">
        <v>8</v>
      </c>
      <c r="AD7" s="59" t="s">
        <v>9</v>
      </c>
      <c r="AE7" s="56"/>
      <c r="AF7" s="56"/>
      <c r="AG7" s="56"/>
      <c r="AH7" s="56"/>
    </row>
    <row r="8" spans="1:37" x14ac:dyDescent="0.3">
      <c r="A8" s="93" t="s">
        <v>19</v>
      </c>
      <c r="B8" s="19" t="s">
        <v>14</v>
      </c>
      <c r="C8" s="19" t="s">
        <v>20</v>
      </c>
      <c r="D8" s="20" t="s">
        <v>21</v>
      </c>
      <c r="E8" s="21">
        <f ca="1">Q8</f>
        <v>50.008507476524827</v>
      </c>
      <c r="F8" s="21">
        <f t="shared" ref="F8:G13" ca="1" si="0">R8</f>
        <v>51.509291611528951</v>
      </c>
      <c r="G8" s="21">
        <f t="shared" ca="1" si="0"/>
        <v>53.05470258755188</v>
      </c>
      <c r="H8" s="21"/>
      <c r="I8" s="21"/>
      <c r="J8" s="21"/>
      <c r="K8" s="21"/>
      <c r="M8" s="77" t="s">
        <v>135</v>
      </c>
      <c r="N8" s="78" t="str">
        <f>A8</f>
        <v>08210C</v>
      </c>
      <c r="O8" s="78" t="str">
        <f>C8</f>
        <v>02</v>
      </c>
      <c r="P8" s="78" t="str">
        <f>D8</f>
        <v>Police Sergeant</v>
      </c>
      <c r="Q8" s="79" cm="1">
        <f t="array" aca="1" ref="Q8" ca="1">IF($M8="Y",VLOOKUP($N8,INDIRECT($N$5),Q$6,0)*INDIRECT($M$2),VLOOKUP($N8,INDIRECT($N$5),Q$6,0))</f>
        <v>50.008507476524827</v>
      </c>
      <c r="R8" s="79" cm="1">
        <f t="array" aca="1" ref="R8" ca="1">IF($M8="Y",VLOOKUP($N8,INDIRECT($N$5),R$6,0)*INDIRECT($M$2),VLOOKUP($N8,INDIRECT($N$5),R$6,0))</f>
        <v>51.509291611528951</v>
      </c>
      <c r="S8" s="79" cm="1">
        <f t="array" aca="1" ref="S8" ca="1">IF($M8="Y",VLOOKUP($N8,INDIRECT($N$5),S$6,0)*INDIRECT($M$2),VLOOKUP($N8,INDIRECT($N$5),S$6,0))</f>
        <v>53.05470258755188</v>
      </c>
      <c r="Y8" s="60" t="str">
        <f t="shared" ref="Y8:AA9" si="1">N8</f>
        <v>08210C</v>
      </c>
      <c r="Z8" s="60" t="str">
        <f t="shared" si="1"/>
        <v>02</v>
      </c>
      <c r="AA8" s="66" t="str">
        <f t="shared" si="1"/>
        <v>Police Sergeant</v>
      </c>
      <c r="AB8" s="67">
        <f ca="1">ROUND(Q8,3)</f>
        <v>50.009</v>
      </c>
      <c r="AC8" s="67">
        <f t="shared" ref="AC8:AD8" ca="1" si="2">ROUND(R8,3)</f>
        <v>51.509</v>
      </c>
      <c r="AD8" s="67">
        <f t="shared" ca="1" si="2"/>
        <v>53.055</v>
      </c>
      <c r="AI8" s="39"/>
      <c r="AJ8" s="39"/>
      <c r="AK8" s="39"/>
    </row>
    <row r="9" spans="1:37" x14ac:dyDescent="0.3">
      <c r="A9" s="93" t="s">
        <v>22</v>
      </c>
      <c r="B9" s="19" t="s">
        <v>23</v>
      </c>
      <c r="C9" s="87" t="s">
        <v>20</v>
      </c>
      <c r="D9" s="20" t="s">
        <v>157</v>
      </c>
      <c r="E9" s="21">
        <f t="shared" ref="E9:E13" ca="1" si="3">Q9</f>
        <v>50.008507476524827</v>
      </c>
      <c r="F9" s="21">
        <f t="shared" ca="1" si="0"/>
        <v>51.509291611528951</v>
      </c>
      <c r="G9" s="21">
        <f t="shared" ca="1" si="0"/>
        <v>53.05470258755188</v>
      </c>
      <c r="H9" s="26"/>
      <c r="I9" s="26"/>
      <c r="J9" s="26"/>
      <c r="K9" s="26"/>
      <c r="M9" s="77" t="s">
        <v>135</v>
      </c>
      <c r="N9" s="78" t="str">
        <f t="shared" ref="N9:N13" si="4">A9</f>
        <v>08142C</v>
      </c>
      <c r="O9" s="78" t="str">
        <f t="shared" ref="O9:P13" si="5">C9</f>
        <v>02</v>
      </c>
      <c r="P9" s="78" t="str">
        <f t="shared" si="5"/>
        <v>Police Investigative Team Leader</v>
      </c>
      <c r="Q9" s="79" cm="1">
        <f t="array" aca="1" ref="Q9" ca="1">IF($M9="Y",VLOOKUP($N9,INDIRECT($N$5),Q$6,0)*INDIRECT($M$2),VLOOKUP($N9,INDIRECT($N$5),Q$6,0))</f>
        <v>50.008507476524827</v>
      </c>
      <c r="R9" s="79" cm="1">
        <f t="array" aca="1" ref="R9" ca="1">IF($M9="Y",VLOOKUP($N9,INDIRECT($N$5),R$6,0)*INDIRECT($M$2),VLOOKUP($N9,INDIRECT($N$5),R$6,0))</f>
        <v>51.509291611528951</v>
      </c>
      <c r="S9" s="79" cm="1">
        <f t="array" aca="1" ref="S9" ca="1">IF($M9="Y",VLOOKUP($N9,INDIRECT($N$5),S$6,0)*INDIRECT($M$2),VLOOKUP($N9,INDIRECT($N$5),S$6,0))</f>
        <v>53.05470258755188</v>
      </c>
      <c r="Y9" s="60" t="str">
        <f t="shared" si="1"/>
        <v>08142C</v>
      </c>
      <c r="Z9" s="60" t="str">
        <f t="shared" si="1"/>
        <v>02</v>
      </c>
      <c r="AA9" s="66" t="str">
        <f t="shared" si="1"/>
        <v>Police Investigative Team Leader</v>
      </c>
      <c r="AB9" s="67">
        <f ca="1">ROUND(Q9,3)</f>
        <v>50.009</v>
      </c>
      <c r="AC9" s="67">
        <f t="shared" ref="AC9" ca="1" si="6">ROUND(R9,3)</f>
        <v>51.509</v>
      </c>
      <c r="AD9" s="67">
        <f t="shared" ref="AD9" ca="1" si="7">ROUND(S9,3)</f>
        <v>53.055</v>
      </c>
      <c r="AI9" s="39"/>
      <c r="AJ9" s="39"/>
      <c r="AK9" s="39"/>
    </row>
    <row r="10" spans="1:37" hidden="1" x14ac:dyDescent="0.3">
      <c r="A10" s="93" t="s">
        <v>25</v>
      </c>
      <c r="B10" s="19" t="s">
        <v>23</v>
      </c>
      <c r="C10" s="87" t="s">
        <v>26</v>
      </c>
      <c r="D10" s="20" t="s">
        <v>158</v>
      </c>
      <c r="E10" s="21">
        <f t="shared" ca="1" si="3"/>
        <v>57.695667192301045</v>
      </c>
      <c r="F10" s="21">
        <f t="shared" ca="1" si="0"/>
        <v>59.991826732014317</v>
      </c>
      <c r="G10" s="21">
        <f t="shared" ca="1" si="0"/>
        <v>62.396555565419014</v>
      </c>
      <c r="H10" s="26"/>
      <c r="I10" s="26"/>
      <c r="J10" s="26"/>
      <c r="K10" s="26"/>
      <c r="M10" s="77" t="s">
        <v>135</v>
      </c>
      <c r="N10" s="78" t="str">
        <f t="shared" si="4"/>
        <v>08225C</v>
      </c>
      <c r="O10" s="78" t="str">
        <f t="shared" si="5"/>
        <v>03</v>
      </c>
      <c r="P10" s="78" t="str">
        <f t="shared" si="5"/>
        <v>Pollice Supv Internal Affairs</v>
      </c>
      <c r="Q10" s="79" cm="1">
        <f t="array" aca="1" ref="Q10" ca="1">IF($M10="Y",VLOOKUP($N10,INDIRECT($N$5),Q$6,0)*INDIRECT($M$2),VLOOKUP($N10,INDIRECT($N$5),Q$6,0))</f>
        <v>57.695667192301045</v>
      </c>
      <c r="R10" s="79" cm="1">
        <f t="array" aca="1" ref="R10" ca="1">IF($M10="Y",VLOOKUP($N10,INDIRECT($N$5),R$6,0)*INDIRECT($M$2),VLOOKUP($N10,INDIRECT($N$5),R$6,0))</f>
        <v>59.991826732014317</v>
      </c>
      <c r="S10" s="79" cm="1">
        <f t="array" aca="1" ref="S10" ca="1">IF($M10="Y",VLOOKUP($N10,INDIRECT($N$5),S$6,0)*INDIRECT($M$2),VLOOKUP($N10,INDIRECT($N$5),S$6,0))</f>
        <v>62.396555565419014</v>
      </c>
      <c r="AB10" s="67"/>
      <c r="AC10" s="67"/>
      <c r="AD10" s="67"/>
      <c r="AI10" s="39"/>
      <c r="AJ10" s="39"/>
      <c r="AK10" s="39"/>
    </row>
    <row r="11" spans="1:37" hidden="1" x14ac:dyDescent="0.3">
      <c r="A11" s="93" t="s">
        <v>28</v>
      </c>
      <c r="B11" s="19" t="s">
        <v>23</v>
      </c>
      <c r="C11" s="87" t="s">
        <v>26</v>
      </c>
      <c r="D11" s="20" t="s">
        <v>159</v>
      </c>
      <c r="E11" s="21">
        <f t="shared" ca="1" si="3"/>
        <v>57.695667192301045</v>
      </c>
      <c r="F11" s="21">
        <f t="shared" ca="1" si="0"/>
        <v>59.991826732014317</v>
      </c>
      <c r="G11" s="21">
        <f t="shared" ca="1" si="0"/>
        <v>62.396555565419014</v>
      </c>
      <c r="H11" s="26"/>
      <c r="I11" s="26"/>
      <c r="J11" s="26"/>
      <c r="K11" s="26"/>
      <c r="M11" s="77" t="s">
        <v>135</v>
      </c>
      <c r="N11" s="78" t="str">
        <f t="shared" si="4"/>
        <v>08235C</v>
      </c>
      <c r="O11" s="78" t="str">
        <f t="shared" si="5"/>
        <v>03</v>
      </c>
      <c r="P11" s="78" t="str">
        <f t="shared" si="5"/>
        <v>Police Supv Morals &amp; Narcotics</v>
      </c>
      <c r="Q11" s="79" cm="1">
        <f t="array" aca="1" ref="Q11" ca="1">IF($M11="Y",VLOOKUP($N11,INDIRECT($N$5),Q$6,0)*INDIRECT($M$2),VLOOKUP($N11,INDIRECT($N$5),Q$6,0))</f>
        <v>57.695667192301045</v>
      </c>
      <c r="R11" s="79" cm="1">
        <f t="array" aca="1" ref="R11" ca="1">IF($M11="Y",VLOOKUP($N11,INDIRECT($N$5),R$6,0)*INDIRECT($M$2),VLOOKUP($N11,INDIRECT($N$5),R$6,0))</f>
        <v>59.991826732014317</v>
      </c>
      <c r="S11" s="79" cm="1">
        <f t="array" aca="1" ref="S11" ca="1">IF($M11="Y",VLOOKUP($N11,INDIRECT($N$5),S$6,0)*INDIRECT($M$2),VLOOKUP($N11,INDIRECT($N$5),S$6,0))</f>
        <v>62.396555565419014</v>
      </c>
      <c r="AB11" s="67"/>
      <c r="AC11" s="67"/>
      <c r="AD11" s="67"/>
      <c r="AI11" s="39"/>
      <c r="AJ11" s="39"/>
      <c r="AK11" s="39"/>
    </row>
    <row r="12" spans="1:37" x14ac:dyDescent="0.3">
      <c r="A12" s="93" t="s">
        <v>30</v>
      </c>
      <c r="B12" s="19" t="s">
        <v>23</v>
      </c>
      <c r="C12" s="19" t="s">
        <v>26</v>
      </c>
      <c r="D12" s="20" t="s">
        <v>31</v>
      </c>
      <c r="E12" s="21">
        <f t="shared" ca="1" si="3"/>
        <v>57.695667192301045</v>
      </c>
      <c r="F12" s="21">
        <f t="shared" ca="1" si="0"/>
        <v>59.991826732014317</v>
      </c>
      <c r="G12" s="21">
        <f t="shared" ca="1" si="0"/>
        <v>62.396555565419014</v>
      </c>
      <c r="H12" s="21"/>
      <c r="I12" s="21"/>
      <c r="J12" s="21"/>
      <c r="K12" s="21"/>
      <c r="M12" s="77" t="s">
        <v>135</v>
      </c>
      <c r="N12" s="78" t="str">
        <f t="shared" si="4"/>
        <v>08150C</v>
      </c>
      <c r="O12" s="78" t="str">
        <f t="shared" si="5"/>
        <v>03</v>
      </c>
      <c r="P12" s="78" t="str">
        <f t="shared" si="5"/>
        <v>Police Lieutenant</v>
      </c>
      <c r="Q12" s="79" cm="1">
        <f t="array" aca="1" ref="Q12" ca="1">IF($M12="Y",VLOOKUP($N12,INDIRECT($N$5),Q$6,0)*INDIRECT($M$2),VLOOKUP($N12,INDIRECT($N$5),Q$6,0))</f>
        <v>57.695667192301045</v>
      </c>
      <c r="R12" s="79" cm="1">
        <f t="array" aca="1" ref="R12" ca="1">IF($M12="Y",VLOOKUP($N12,INDIRECT($N$5),R$6,0)*INDIRECT($M$2),VLOOKUP($N12,INDIRECT($N$5),R$6,0))</f>
        <v>59.991826732014317</v>
      </c>
      <c r="S12" s="79" cm="1">
        <f t="array" aca="1" ref="S12" ca="1">IF($M12="Y",VLOOKUP($N12,INDIRECT($N$5),S$6,0)*INDIRECT($M$2),VLOOKUP($N12,INDIRECT($N$5),S$6,0))</f>
        <v>62.396555565419014</v>
      </c>
      <c r="Y12" s="60" t="str">
        <f t="shared" ref="Y12:AA13" si="8">N12</f>
        <v>08150C</v>
      </c>
      <c r="Z12" s="60" t="str">
        <f t="shared" si="8"/>
        <v>03</v>
      </c>
      <c r="AA12" s="66" t="str">
        <f t="shared" si="8"/>
        <v>Police Lieutenant</v>
      </c>
      <c r="AB12" s="67">
        <f t="shared" ref="AB12:AD13" ca="1" si="9">ROUND(Q12,3)</f>
        <v>57.695999999999998</v>
      </c>
      <c r="AC12" s="67">
        <f t="shared" ca="1" si="9"/>
        <v>59.991999999999997</v>
      </c>
      <c r="AD12" s="67">
        <f t="shared" ca="1" si="9"/>
        <v>62.396999999999998</v>
      </c>
      <c r="AI12" s="39"/>
      <c r="AJ12" s="39"/>
      <c r="AK12" s="39"/>
    </row>
    <row r="13" spans="1:37" x14ac:dyDescent="0.3">
      <c r="A13" s="93" t="s">
        <v>32</v>
      </c>
      <c r="B13" s="19" t="s">
        <v>23</v>
      </c>
      <c r="C13" s="19" t="s">
        <v>33</v>
      </c>
      <c r="D13" s="20" t="s">
        <v>34</v>
      </c>
      <c r="E13" s="21">
        <f t="shared" ca="1" si="3"/>
        <v>64.274642302559243</v>
      </c>
      <c r="F13" s="21">
        <f t="shared" ca="1" si="0"/>
        <v>66.194860407400597</v>
      </c>
      <c r="G13" s="21">
        <f t="shared" ca="1" si="0"/>
        <v>68.183136875451524</v>
      </c>
      <c r="H13" s="26"/>
      <c r="I13" s="26"/>
      <c r="J13" s="26"/>
      <c r="K13" s="26"/>
      <c r="M13" s="77" t="s">
        <v>135</v>
      </c>
      <c r="N13" s="78" t="str">
        <f t="shared" si="4"/>
        <v>08230C</v>
      </c>
      <c r="O13" s="78" t="str">
        <f t="shared" si="5"/>
        <v>04</v>
      </c>
      <c r="P13" s="78" t="str">
        <f t="shared" si="5"/>
        <v>Police Supv Licenses</v>
      </c>
      <c r="Q13" s="79" cm="1">
        <f t="array" aca="1" ref="Q13" ca="1">IF($M13="Y",VLOOKUP($N13,INDIRECT($N$5),Q$6,0)*INDIRECT($M$2),VLOOKUP($N13,INDIRECT($N$5),Q$6,0))</f>
        <v>64.274642302559243</v>
      </c>
      <c r="R13" s="79" cm="1">
        <f t="array" aca="1" ref="R13" ca="1">IF($M13="Y",VLOOKUP($N13,INDIRECT($N$5),R$6,0)*INDIRECT($M$2),VLOOKUP($N13,INDIRECT($N$5),R$6,0))</f>
        <v>66.194860407400597</v>
      </c>
      <c r="S13" s="79" cm="1">
        <f t="array" aca="1" ref="S13" ca="1">IF($M13="Y",VLOOKUP($N13,INDIRECT($N$5),S$6,0)*INDIRECT($M$2),VLOOKUP($N13,INDIRECT($N$5),S$6,0))</f>
        <v>68.183136875451524</v>
      </c>
      <c r="Y13" s="60" t="str">
        <f t="shared" si="8"/>
        <v>08230C</v>
      </c>
      <c r="Z13" s="60" t="str">
        <f t="shared" si="8"/>
        <v>04</v>
      </c>
      <c r="AA13" s="66" t="str">
        <f t="shared" si="8"/>
        <v>Police Supv Licenses</v>
      </c>
      <c r="AB13" s="67">
        <f t="shared" ca="1" si="9"/>
        <v>64.275000000000006</v>
      </c>
      <c r="AC13" s="67">
        <f t="shared" ca="1" si="9"/>
        <v>66.194999999999993</v>
      </c>
      <c r="AD13" s="67">
        <f t="shared" ca="1" si="9"/>
        <v>68.183000000000007</v>
      </c>
      <c r="AI13" s="39"/>
      <c r="AJ13" s="39"/>
      <c r="AK13" s="39"/>
    </row>
    <row r="14" spans="1:37" x14ac:dyDescent="0.3">
      <c r="A14" s="22"/>
      <c r="B14" s="22"/>
      <c r="C14" s="22"/>
      <c r="D14" s="33"/>
      <c r="E14" s="26"/>
      <c r="F14" s="26"/>
      <c r="G14" s="26"/>
      <c r="H14" s="26"/>
      <c r="I14" s="26"/>
      <c r="J14" s="26"/>
      <c r="K14" s="22"/>
      <c r="L14" s="23"/>
      <c r="M14" s="78"/>
    </row>
    <row r="15" spans="1:37" s="6" customFormat="1" ht="55.2" x14ac:dyDescent="0.3">
      <c r="A15" s="94"/>
      <c r="B15" s="11"/>
      <c r="C15" s="8"/>
      <c r="D15" s="9"/>
      <c r="E15" s="88" t="s">
        <v>156</v>
      </c>
      <c r="F15" s="88" t="s">
        <v>39</v>
      </c>
      <c r="G15" s="88" t="s">
        <v>112</v>
      </c>
      <c r="H15" s="88" t="s">
        <v>113</v>
      </c>
      <c r="I15" s="10"/>
      <c r="J15" s="10"/>
      <c r="K15" s="1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Y15" s="55"/>
      <c r="Z15" s="55"/>
      <c r="AA15" s="65"/>
      <c r="AB15" s="55"/>
      <c r="AC15" s="55"/>
      <c r="AD15" s="55"/>
      <c r="AE15" s="56"/>
      <c r="AF15" s="56"/>
      <c r="AG15" s="56"/>
      <c r="AH15" s="56"/>
    </row>
    <row r="16" spans="1:37" s="6" customFormat="1" ht="27.6" x14ac:dyDescent="0.3">
      <c r="A16" s="12" t="s">
        <v>2</v>
      </c>
      <c r="B16" s="13" t="s">
        <v>3</v>
      </c>
      <c r="C16" s="12" t="s">
        <v>4</v>
      </c>
      <c r="D16" s="14" t="s">
        <v>5</v>
      </c>
      <c r="E16" s="15" t="s">
        <v>160</v>
      </c>
      <c r="F16" s="16" t="s">
        <v>7</v>
      </c>
      <c r="G16" s="16" t="s">
        <v>8</v>
      </c>
      <c r="H16" s="16" t="s">
        <v>9</v>
      </c>
      <c r="I16" s="16" t="s">
        <v>10</v>
      </c>
      <c r="J16" s="16" t="s">
        <v>11</v>
      </c>
      <c r="K16" s="16" t="s">
        <v>12</v>
      </c>
      <c r="L16" s="17"/>
      <c r="M16" s="76"/>
      <c r="N16" s="74" t="s">
        <v>2</v>
      </c>
      <c r="O16" s="74" t="s">
        <v>4</v>
      </c>
      <c r="P16" s="75" t="s">
        <v>5</v>
      </c>
      <c r="Q16" s="80" t="s">
        <v>160</v>
      </c>
      <c r="R16" s="76" t="s">
        <v>7</v>
      </c>
      <c r="S16" s="76" t="s">
        <v>8</v>
      </c>
      <c r="T16" s="76" t="s">
        <v>9</v>
      </c>
      <c r="U16" s="76" t="s">
        <v>10</v>
      </c>
      <c r="V16" s="76" t="s">
        <v>11</v>
      </c>
      <c r="W16" s="76" t="s">
        <v>12</v>
      </c>
      <c r="Y16" s="57" t="s">
        <v>2</v>
      </c>
      <c r="Z16" s="57" t="s">
        <v>4</v>
      </c>
      <c r="AA16" s="58" t="s">
        <v>5</v>
      </c>
      <c r="AB16" s="62" t="s">
        <v>160</v>
      </c>
      <c r="AC16" s="59" t="s">
        <v>7</v>
      </c>
      <c r="AD16" s="59" t="s">
        <v>8</v>
      </c>
      <c r="AE16" s="59" t="s">
        <v>9</v>
      </c>
      <c r="AF16" s="59" t="s">
        <v>10</v>
      </c>
      <c r="AG16" s="59" t="s">
        <v>11</v>
      </c>
      <c r="AH16" s="59" t="s">
        <v>12</v>
      </c>
    </row>
    <row r="17" spans="1:34" x14ac:dyDescent="0.3">
      <c r="A17" s="93" t="s">
        <v>13</v>
      </c>
      <c r="B17" s="19" t="s">
        <v>14</v>
      </c>
      <c r="C17" s="19" t="s">
        <v>15</v>
      </c>
      <c r="D17" s="20" t="s">
        <v>95</v>
      </c>
      <c r="E17" s="21">
        <f t="shared" ref="E17:K17" ca="1" si="10">Q17</f>
        <v>35.593203532067911</v>
      </c>
      <c r="F17" s="21">
        <f t="shared" ca="1" si="10"/>
        <v>37.019195152112609</v>
      </c>
      <c r="G17" s="21">
        <f t="shared" ca="1" si="10"/>
        <v>38.10226973971799</v>
      </c>
      <c r="H17" s="21">
        <f t="shared" ca="1" si="10"/>
        <v>39.241931296372741</v>
      </c>
      <c r="I17" s="21">
        <f t="shared" ca="1" si="10"/>
        <v>41.410343950345478</v>
      </c>
      <c r="J17" s="21">
        <f t="shared" ca="1" si="10"/>
        <v>43.481427017553244</v>
      </c>
      <c r="K17" s="21">
        <f t="shared" ca="1" si="10"/>
        <v>46.107062381445054</v>
      </c>
      <c r="L17" s="22"/>
      <c r="M17" s="81" t="s">
        <v>135</v>
      </c>
      <c r="N17" s="78" t="str">
        <f>A17</f>
        <v>08170C</v>
      </c>
      <c r="O17" s="78" t="str">
        <f>C17</f>
        <v>01</v>
      </c>
      <c r="P17" s="78" t="str">
        <f>D17</f>
        <v>Police Officer</v>
      </c>
      <c r="Q17" s="79" cm="1">
        <f t="array" aca="1" ref="Q17" ca="1">IF($M17="Y",VLOOKUP($N17,INDIRECT($N$5),Q$6,0)*INDIRECT($M$2),VLOOKUP($N17,INDIRECT($N$5),Q$6,0))</f>
        <v>35.593203532067911</v>
      </c>
      <c r="R17" s="79" cm="1">
        <f t="array" aca="1" ref="R17" ca="1">IF($M17="Y",VLOOKUP($N17,INDIRECT($N$5),R$6,0)*INDIRECT($M$2),VLOOKUP($N17,INDIRECT($N$5),R$6,0))</f>
        <v>37.019195152112609</v>
      </c>
      <c r="S17" s="79" cm="1">
        <f t="array" aca="1" ref="S17" ca="1">IF($M17="Y",VLOOKUP($N17,INDIRECT($N$5),S$6,0)*INDIRECT($M$2),VLOOKUP($N17,INDIRECT($N$5),S$6,0))</f>
        <v>38.10226973971799</v>
      </c>
      <c r="T17" s="79" cm="1">
        <f t="array" aca="1" ref="T17" ca="1">IF($M17="Y",VLOOKUP($N17,INDIRECT($N$5),T$6,0)*INDIRECT($M$2),VLOOKUP($N17,INDIRECT($N$5),T$6,0))</f>
        <v>39.241931296372741</v>
      </c>
      <c r="U17" s="79" cm="1">
        <f t="array" aca="1" ref="U17" ca="1">IF($M17="Y",VLOOKUP($N17,INDIRECT($N$5),U$6,0)*INDIRECT($M$2),VLOOKUP($N17,INDIRECT($N$5),U$6,0))</f>
        <v>41.410343950345478</v>
      </c>
      <c r="V17" s="79" cm="1">
        <f t="array" aca="1" ref="V17" ca="1">IF($M17="Y",VLOOKUP($N17,INDIRECT($N$5),V$6,0)*INDIRECT($M$2),VLOOKUP($N17,INDIRECT($N$5),V$6,0))</f>
        <v>43.481427017553244</v>
      </c>
      <c r="W17" s="79" cm="1">
        <f t="array" aca="1" ref="W17" ca="1">IF($M17="Y",VLOOKUP($N17,INDIRECT($N$5),W$6,0)*INDIRECT($M$2),VLOOKUP($N17,INDIRECT($N$5),W$6,0))</f>
        <v>46.107062381445054</v>
      </c>
      <c r="Y17" s="60" t="str">
        <f t="shared" ref="Y17:AA17" si="11">N17</f>
        <v>08170C</v>
      </c>
      <c r="Z17" s="60" t="str">
        <f t="shared" si="11"/>
        <v>01</v>
      </c>
      <c r="AA17" s="66" t="str">
        <f t="shared" si="11"/>
        <v>Police Officer</v>
      </c>
      <c r="AB17" s="67">
        <f t="shared" ref="AB17:AH17" ca="1" si="12">ROUND(Q17,3)</f>
        <v>35.593000000000004</v>
      </c>
      <c r="AC17" s="67">
        <f t="shared" ca="1" si="12"/>
        <v>37.018999999999998</v>
      </c>
      <c r="AD17" s="67">
        <f t="shared" ca="1" si="12"/>
        <v>38.101999999999997</v>
      </c>
      <c r="AE17" s="67">
        <f t="shared" ca="1" si="12"/>
        <v>39.241999999999997</v>
      </c>
      <c r="AF17" s="67">
        <f t="shared" ca="1" si="12"/>
        <v>41.41</v>
      </c>
      <c r="AG17" s="67">
        <f t="shared" ca="1" si="12"/>
        <v>43.481000000000002</v>
      </c>
      <c r="AH17" s="67">
        <f t="shared" ca="1" si="12"/>
        <v>46.106999999999999</v>
      </c>
    </row>
    <row r="18" spans="1:34" x14ac:dyDescent="0.3">
      <c r="A18" s="18"/>
      <c r="B18" s="19"/>
      <c r="C18" s="19"/>
      <c r="D18" s="20"/>
      <c r="E18" s="95"/>
      <c r="F18" s="95"/>
      <c r="G18" s="95"/>
      <c r="H18" s="95"/>
      <c r="I18" s="95"/>
      <c r="J18" s="95"/>
      <c r="K18" s="95"/>
      <c r="L18" s="22"/>
      <c r="M18" s="81"/>
    </row>
    <row r="19" spans="1:34" x14ac:dyDescent="0.3">
      <c r="A19" s="18"/>
      <c r="B19" s="19"/>
      <c r="C19" s="19"/>
      <c r="D19" s="20"/>
      <c r="E19" s="21"/>
      <c r="F19" s="21"/>
      <c r="G19" s="21"/>
      <c r="H19" s="21"/>
      <c r="I19" s="21"/>
      <c r="J19" s="21"/>
      <c r="K19" s="21"/>
      <c r="L19" s="22"/>
      <c r="M19" s="81"/>
      <c r="Q19" s="79"/>
      <c r="R19" s="79"/>
      <c r="S19" s="79"/>
      <c r="T19" s="79"/>
      <c r="U19" s="79"/>
      <c r="V19" s="79"/>
      <c r="W19" s="79"/>
    </row>
    <row r="20" spans="1:34" x14ac:dyDescent="0.3">
      <c r="A20" s="35" t="s">
        <v>42</v>
      </c>
      <c r="B20" s="22"/>
      <c r="C20" s="22"/>
      <c r="D20" s="33"/>
      <c r="E20" s="33"/>
      <c r="F20" s="33"/>
      <c r="G20" s="33"/>
      <c r="I20" s="33"/>
      <c r="J20" s="36"/>
      <c r="K20" s="36"/>
      <c r="L20" s="36"/>
      <c r="M20" s="82"/>
      <c r="Y20" s="60" t="s">
        <v>42</v>
      </c>
      <c r="AB20" s="60" t="s">
        <v>155</v>
      </c>
    </row>
    <row r="21" spans="1:34" x14ac:dyDescent="0.3">
      <c r="A21" s="21">
        <f ca="1">Q21</f>
        <v>0.27109331321078695</v>
      </c>
      <c r="B21" s="37" t="s">
        <v>43</v>
      </c>
      <c r="M21" s="77" t="s">
        <v>135</v>
      </c>
      <c r="N21" s="78" t="s">
        <v>114</v>
      </c>
      <c r="Q21" s="79" cm="1">
        <f t="array" aca="1" ref="Q21" ca="1">IF($M21="Y",VLOOKUP($N21,INDIRECT($N$5),Q$6,0)*INDIRECT($M$2),VLOOKUP($N21,INDIRECT($N$5),Q$6,0))</f>
        <v>0.27109331321078695</v>
      </c>
      <c r="S21" s="83"/>
      <c r="U21" s="79"/>
      <c r="Y21" s="60" t="str">
        <f>N21</f>
        <v>7th Year</v>
      </c>
      <c r="AB21" s="67">
        <f ca="1">ROUND(Q21,3)</f>
        <v>0.27100000000000002</v>
      </c>
    </row>
    <row r="22" spans="1:34" x14ac:dyDescent="0.3">
      <c r="A22" s="21">
        <f t="shared" ref="A22:A40" ca="1" si="13">Q22</f>
        <v>0.38366315851355898</v>
      </c>
      <c r="B22" s="37" t="s">
        <v>44</v>
      </c>
      <c r="M22" s="77" t="s">
        <v>135</v>
      </c>
      <c r="N22" s="78" t="s">
        <v>115</v>
      </c>
      <c r="Q22" s="79" cm="1">
        <f t="array" aca="1" ref="Q22" ca="1">IF($M22="Y",VLOOKUP($N22,INDIRECT($N$5),Q$6,0)*INDIRECT($M$2),VLOOKUP($N22,INDIRECT($N$5),Q$6,0))</f>
        <v>0.38366315851355898</v>
      </c>
      <c r="S22" s="83"/>
      <c r="U22" s="79"/>
      <c r="Y22" s="60" t="str">
        <f t="shared" ref="Y22:Y40" si="14">N22</f>
        <v>8th Year</v>
      </c>
      <c r="AB22" s="67">
        <f t="shared" ref="AB22:AB40" ca="1" si="15">ROUND(Q22,3)</f>
        <v>0.38400000000000001</v>
      </c>
    </row>
    <row r="23" spans="1:34" x14ac:dyDescent="0.3">
      <c r="A23" s="21">
        <f t="shared" ca="1" si="13"/>
        <v>0.49623300381633095</v>
      </c>
      <c r="B23" s="37" t="s">
        <v>45</v>
      </c>
      <c r="M23" s="77" t="s">
        <v>135</v>
      </c>
      <c r="N23" s="78" t="s">
        <v>116</v>
      </c>
      <c r="Q23" s="79" cm="1">
        <f t="array" aca="1" ref="Q23" ca="1">IF($M23="Y",VLOOKUP($N23,INDIRECT($N$5),Q$6,0)*INDIRECT($M$2),VLOOKUP($N23,INDIRECT($N$5),Q$6,0))</f>
        <v>0.49623300381633095</v>
      </c>
      <c r="S23" s="83"/>
      <c r="U23" s="79"/>
      <c r="Y23" s="60" t="str">
        <f t="shared" si="14"/>
        <v>9th Year</v>
      </c>
      <c r="AB23" s="67">
        <f t="shared" ca="1" si="15"/>
        <v>0.496</v>
      </c>
    </row>
    <row r="24" spans="1:34" x14ac:dyDescent="0.3">
      <c r="A24" s="21">
        <f t="shared" ca="1" si="13"/>
        <v>0.60880284911910287</v>
      </c>
      <c r="B24" s="37" t="s">
        <v>46</v>
      </c>
      <c r="M24" s="77" t="s">
        <v>135</v>
      </c>
      <c r="N24" s="78" t="s">
        <v>117</v>
      </c>
      <c r="Q24" s="79" cm="1">
        <f t="array" aca="1" ref="Q24" ca="1">IF($M24="Y",VLOOKUP($N24,INDIRECT($N$5),Q$6,0)*INDIRECT($M$2),VLOOKUP($N24,INDIRECT($N$5),Q$6,0))</f>
        <v>0.60880284911910287</v>
      </c>
      <c r="S24" s="83"/>
      <c r="U24" s="79"/>
      <c r="Y24" s="60" t="str">
        <f t="shared" si="14"/>
        <v>10th Year</v>
      </c>
      <c r="AB24" s="67">
        <f t="shared" ca="1" si="15"/>
        <v>0.60899999999999999</v>
      </c>
    </row>
    <row r="25" spans="1:34" x14ac:dyDescent="0.3">
      <c r="A25" s="21">
        <f t="shared" ca="1" si="13"/>
        <v>0.7213726944218749</v>
      </c>
      <c r="B25" s="37" t="s">
        <v>47</v>
      </c>
      <c r="D25" s="25"/>
      <c r="E25" s="25"/>
      <c r="M25" s="77" t="s">
        <v>135</v>
      </c>
      <c r="N25" s="78" t="s">
        <v>118</v>
      </c>
      <c r="Q25" s="79" cm="1">
        <f t="array" aca="1" ref="Q25" ca="1">IF($M25="Y",VLOOKUP($N25,INDIRECT($N$5),Q$6,0)*INDIRECT($M$2),VLOOKUP($N25,INDIRECT($N$5),Q$6,0))</f>
        <v>0.7213726944218749</v>
      </c>
      <c r="S25" s="83"/>
      <c r="U25" s="79"/>
      <c r="Y25" s="60" t="str">
        <f t="shared" si="14"/>
        <v>11th Year</v>
      </c>
      <c r="AB25" s="67">
        <f t="shared" ca="1" si="15"/>
        <v>0.72099999999999997</v>
      </c>
    </row>
    <row r="26" spans="1:34" x14ac:dyDescent="0.3">
      <c r="A26" s="21">
        <f t="shared" ca="1" si="13"/>
        <v>2.2104188375524183</v>
      </c>
      <c r="B26" s="37" t="s">
        <v>48</v>
      </c>
      <c r="C26" s="37"/>
      <c r="D26" s="25"/>
      <c r="E26" s="25"/>
      <c r="F26" s="23"/>
      <c r="G26" s="38"/>
      <c r="L26" s="23"/>
      <c r="M26" s="77" t="s">
        <v>135</v>
      </c>
      <c r="N26" s="78" t="s">
        <v>119</v>
      </c>
      <c r="Q26" s="79" cm="1">
        <f t="array" aca="1" ref="Q26" ca="1">IF($M26="Y",VLOOKUP($N26,INDIRECT($N$5),Q$6,0)*INDIRECT($M$2),VLOOKUP($N26,INDIRECT($N$5),Q$6,0))</f>
        <v>2.2104188375524183</v>
      </c>
      <c r="S26" s="83"/>
      <c r="U26" s="79"/>
      <c r="Y26" s="60" t="str">
        <f t="shared" si="14"/>
        <v>12th Year</v>
      </c>
      <c r="AB26" s="67">
        <f t="shared" ca="1" si="15"/>
        <v>2.21</v>
      </c>
    </row>
    <row r="27" spans="1:34" x14ac:dyDescent="0.3">
      <c r="A27" s="21">
        <f t="shared" ca="1" si="13"/>
        <v>2.3229886828551898</v>
      </c>
      <c r="B27" s="39" t="s">
        <v>49</v>
      </c>
      <c r="D27" s="25"/>
      <c r="E27" s="25"/>
      <c r="M27" s="77" t="s">
        <v>135</v>
      </c>
      <c r="N27" s="78" t="s">
        <v>120</v>
      </c>
      <c r="Q27" s="79" cm="1">
        <f t="array" aca="1" ref="Q27" ca="1">IF($M27="Y",VLOOKUP($N27,INDIRECT($N$5),Q$6,0)*INDIRECT($M$2),VLOOKUP($N27,INDIRECT($N$5),Q$6,0))</f>
        <v>2.3229886828551898</v>
      </c>
      <c r="S27" s="83"/>
      <c r="U27" s="79"/>
      <c r="Y27" s="60" t="str">
        <f t="shared" si="14"/>
        <v>13th Year</v>
      </c>
      <c r="AB27" s="67">
        <f t="shared" ca="1" si="15"/>
        <v>2.323</v>
      </c>
    </row>
    <row r="28" spans="1:34" x14ac:dyDescent="0.3">
      <c r="A28" s="21">
        <f t="shared" ca="1" si="13"/>
        <v>2.4355585281579626</v>
      </c>
      <c r="B28" s="37" t="s">
        <v>50</v>
      </c>
      <c r="M28" s="77" t="s">
        <v>135</v>
      </c>
      <c r="N28" s="78" t="s">
        <v>121</v>
      </c>
      <c r="Q28" s="79" cm="1">
        <f t="array" aca="1" ref="Q28" ca="1">IF($M28="Y",VLOOKUP($N28,INDIRECT($N$5),Q$6,0)*INDIRECT($M$2),VLOOKUP($N28,INDIRECT($N$5),Q$6,0))</f>
        <v>2.4355585281579626</v>
      </c>
      <c r="S28" s="83"/>
      <c r="U28" s="79"/>
      <c r="Y28" s="60" t="str">
        <f t="shared" si="14"/>
        <v>14th Year</v>
      </c>
      <c r="AB28" s="67">
        <f t="shared" ca="1" si="15"/>
        <v>2.4359999999999999</v>
      </c>
    </row>
    <row r="29" spans="1:34" x14ac:dyDescent="0.3">
      <c r="A29" s="21">
        <f t="shared" ca="1" si="13"/>
        <v>3.1216601642223072</v>
      </c>
      <c r="B29" s="37" t="s">
        <v>51</v>
      </c>
      <c r="D29" s="25"/>
      <c r="E29" s="25"/>
      <c r="F29" s="40"/>
      <c r="M29" s="77" t="s">
        <v>135</v>
      </c>
      <c r="N29" s="78" t="s">
        <v>122</v>
      </c>
      <c r="Q29" s="79" cm="1">
        <f t="array" aca="1" ref="Q29" ca="1">IF($M29="Y",VLOOKUP($N29,INDIRECT($N$5),Q$6,0)*INDIRECT($M$2),VLOOKUP($N29,INDIRECT($N$5),Q$6,0))</f>
        <v>3.1216601642223072</v>
      </c>
      <c r="S29" s="83"/>
      <c r="U29" s="79"/>
      <c r="Y29" s="60" t="str">
        <f t="shared" si="14"/>
        <v>15th Year</v>
      </c>
      <c r="AB29" s="67">
        <f t="shared" ca="1" si="15"/>
        <v>3.1219999999999999</v>
      </c>
    </row>
    <row r="30" spans="1:34" x14ac:dyDescent="0.3">
      <c r="A30" s="21">
        <f t="shared" ca="1" si="13"/>
        <v>3.2342300095250787</v>
      </c>
      <c r="B30" s="37" t="s">
        <v>52</v>
      </c>
      <c r="D30" s="25"/>
      <c r="E30" s="25"/>
      <c r="F30" s="40"/>
      <c r="M30" s="77" t="s">
        <v>135</v>
      </c>
      <c r="N30" s="78" t="s">
        <v>123</v>
      </c>
      <c r="Q30" s="79" cm="1">
        <f t="array" aca="1" ref="Q30" ca="1">IF($M30="Y",VLOOKUP($N30,INDIRECT($N$5),Q$6,0)*INDIRECT($M$2),VLOOKUP($N30,INDIRECT($N$5),Q$6,0))</f>
        <v>3.2342300095250787</v>
      </c>
      <c r="S30" s="83"/>
      <c r="U30" s="79"/>
      <c r="Y30" s="60" t="str">
        <f t="shared" si="14"/>
        <v>16th Year</v>
      </c>
      <c r="AB30" s="67">
        <f t="shared" ca="1" si="15"/>
        <v>3.234</v>
      </c>
    </row>
    <row r="31" spans="1:34" x14ac:dyDescent="0.3">
      <c r="A31" s="21">
        <f t="shared" ca="1" si="13"/>
        <v>3.3467998548278493</v>
      </c>
      <c r="B31" s="37" t="s">
        <v>53</v>
      </c>
      <c r="E31" s="25"/>
      <c r="F31" s="40"/>
      <c r="J31" s="41"/>
      <c r="M31" s="77" t="s">
        <v>135</v>
      </c>
      <c r="N31" s="78" t="s">
        <v>124</v>
      </c>
      <c r="Q31" s="79" cm="1">
        <f t="array" aca="1" ref="Q31" ca="1">IF($M31="Y",VLOOKUP($N31,INDIRECT($N$5),Q$6,0)*INDIRECT($M$2),VLOOKUP($N31,INDIRECT($N$5),Q$6,0))</f>
        <v>3.3467998548278493</v>
      </c>
      <c r="S31" s="83"/>
      <c r="U31" s="79"/>
      <c r="Y31" s="60" t="str">
        <f t="shared" si="14"/>
        <v>17th Year</v>
      </c>
      <c r="AB31" s="67">
        <f t="shared" ca="1" si="15"/>
        <v>3.347</v>
      </c>
    </row>
    <row r="32" spans="1:34" x14ac:dyDescent="0.3">
      <c r="A32" s="21">
        <f t="shared" ca="1" si="13"/>
        <v>3.4593697001306225</v>
      </c>
      <c r="B32" s="37" t="s">
        <v>54</v>
      </c>
      <c r="E32" s="25"/>
      <c r="F32" s="40"/>
      <c r="G32" s="23"/>
      <c r="J32" s="41"/>
      <c r="M32" s="77" t="s">
        <v>135</v>
      </c>
      <c r="N32" s="78" t="s">
        <v>125</v>
      </c>
      <c r="Q32" s="79" cm="1">
        <f t="array" aca="1" ref="Q32" ca="1">IF($M32="Y",VLOOKUP($N32,INDIRECT($N$5),Q$6,0)*INDIRECT($M$2),VLOOKUP($N32,INDIRECT($N$5),Q$6,0))</f>
        <v>3.4593697001306225</v>
      </c>
      <c r="S32" s="83"/>
      <c r="U32" s="79"/>
      <c r="Y32" s="60" t="str">
        <f t="shared" si="14"/>
        <v>18th Year</v>
      </c>
      <c r="AB32" s="67">
        <f t="shared" ca="1" si="15"/>
        <v>3.4590000000000001</v>
      </c>
    </row>
    <row r="33" spans="1:34" x14ac:dyDescent="0.3">
      <c r="A33" s="21">
        <f t="shared" ca="1" si="13"/>
        <v>3.5719395454333935</v>
      </c>
      <c r="B33" s="37" t="s">
        <v>55</v>
      </c>
      <c r="C33" s="22"/>
      <c r="E33" s="25"/>
      <c r="F33" s="40"/>
      <c r="G33" s="23"/>
      <c r="M33" s="77" t="s">
        <v>135</v>
      </c>
      <c r="N33" s="78" t="s">
        <v>126</v>
      </c>
      <c r="Q33" s="79" cm="1">
        <f t="array" aca="1" ref="Q33" ca="1">IF($M33="Y",VLOOKUP($N33,INDIRECT($N$5),Q$6,0)*INDIRECT($M$2),VLOOKUP($N33,INDIRECT($N$5),Q$6,0))</f>
        <v>3.5719395454333935</v>
      </c>
      <c r="S33" s="83"/>
      <c r="U33" s="79"/>
      <c r="Y33" s="60" t="str">
        <f t="shared" si="14"/>
        <v>19th Year</v>
      </c>
      <c r="AB33" s="67">
        <f t="shared" ca="1" si="15"/>
        <v>3.5720000000000001</v>
      </c>
    </row>
    <row r="34" spans="1:34" x14ac:dyDescent="0.3">
      <c r="A34" s="21">
        <f t="shared" ca="1" si="13"/>
        <v>4.4874538978023661</v>
      </c>
      <c r="B34" s="37" t="s">
        <v>56</v>
      </c>
      <c r="D34" s="33"/>
      <c r="E34" s="25"/>
      <c r="F34" s="40"/>
      <c r="G34" s="23"/>
      <c r="J34" s="41"/>
      <c r="M34" s="77" t="s">
        <v>135</v>
      </c>
      <c r="N34" s="78" t="s">
        <v>127</v>
      </c>
      <c r="Q34" s="79" cm="1">
        <f t="array" aca="1" ref="Q34" ca="1">IF($M34="Y",VLOOKUP($N34,INDIRECT($N$5),Q$6,0)*INDIRECT($M$2),VLOOKUP($N34,INDIRECT($N$5),Q$6,0))</f>
        <v>4.4874538978023661</v>
      </c>
      <c r="S34" s="83"/>
      <c r="U34" s="79"/>
      <c r="Y34" s="60" t="str">
        <f t="shared" si="14"/>
        <v>20th Year</v>
      </c>
      <c r="AB34" s="67">
        <f t="shared" ca="1" si="15"/>
        <v>4.4870000000000001</v>
      </c>
    </row>
    <row r="35" spans="1:34" x14ac:dyDescent="0.3">
      <c r="A35" s="21">
        <f t="shared" ca="1" si="13"/>
        <v>4.6000237431051385</v>
      </c>
      <c r="B35" s="37" t="s">
        <v>57</v>
      </c>
      <c r="E35" s="33"/>
      <c r="F35" s="40"/>
      <c r="G35" s="33"/>
      <c r="J35" s="41"/>
      <c r="M35" s="77" t="s">
        <v>135</v>
      </c>
      <c r="N35" s="78" t="s">
        <v>128</v>
      </c>
      <c r="Q35" s="79" cm="1">
        <f t="array" aca="1" ref="Q35" ca="1">IF($M35="Y",VLOOKUP($N35,INDIRECT($N$5),Q$6,0)*INDIRECT($M$2),VLOOKUP($N35,INDIRECT($N$5),Q$6,0))</f>
        <v>4.6000237431051385</v>
      </c>
      <c r="S35" s="83"/>
      <c r="U35" s="79"/>
      <c r="Y35" s="60" t="str">
        <f t="shared" si="14"/>
        <v>21st Year</v>
      </c>
      <c r="AB35" s="67">
        <f t="shared" ca="1" si="15"/>
        <v>4.5999999999999996</v>
      </c>
    </row>
    <row r="36" spans="1:34" x14ac:dyDescent="0.3">
      <c r="A36" s="21">
        <f t="shared" ca="1" si="13"/>
        <v>4.7125935884079091</v>
      </c>
      <c r="B36" s="37" t="s">
        <v>58</v>
      </c>
      <c r="E36" s="25"/>
      <c r="M36" s="77" t="s">
        <v>135</v>
      </c>
      <c r="N36" s="78" t="s">
        <v>129</v>
      </c>
      <c r="Q36" s="79" cm="1">
        <f t="array" aca="1" ref="Q36" ca="1">IF($M36="Y",VLOOKUP($N36,INDIRECT($N$5),Q$6,0)*INDIRECT($M$2),VLOOKUP($N36,INDIRECT($N$5),Q$6,0))</f>
        <v>4.7125935884079091</v>
      </c>
      <c r="S36" s="83"/>
      <c r="U36" s="79"/>
      <c r="Y36" s="60" t="str">
        <f t="shared" si="14"/>
        <v>22nd Year</v>
      </c>
      <c r="AB36" s="67">
        <f t="shared" ca="1" si="15"/>
        <v>4.7130000000000001</v>
      </c>
    </row>
    <row r="37" spans="1:34" x14ac:dyDescent="0.3">
      <c r="A37" s="21">
        <f t="shared" ca="1" si="13"/>
        <v>4.8251634337106823</v>
      </c>
      <c r="B37" s="37" t="s">
        <v>59</v>
      </c>
      <c r="E37" s="25"/>
      <c r="J37" s="41"/>
      <c r="M37" s="77" t="s">
        <v>135</v>
      </c>
      <c r="N37" s="78" t="s">
        <v>130</v>
      </c>
      <c r="Q37" s="79" cm="1">
        <f t="array" aca="1" ref="Q37" ca="1">IF($M37="Y",VLOOKUP($N37,INDIRECT($N$5),Q$6,0)*INDIRECT($M$2),VLOOKUP($N37,INDIRECT($N$5),Q$6,0))</f>
        <v>4.8251634337106823</v>
      </c>
      <c r="S37" s="83"/>
      <c r="U37" s="79"/>
      <c r="Y37" s="60" t="str">
        <f t="shared" si="14"/>
        <v>23rd Year</v>
      </c>
      <c r="AB37" s="67">
        <f t="shared" ca="1" si="15"/>
        <v>4.8250000000000002</v>
      </c>
    </row>
    <row r="38" spans="1:34" x14ac:dyDescent="0.3">
      <c r="A38" s="21">
        <f t="shared" ca="1" si="13"/>
        <v>4.9377332790134538</v>
      </c>
      <c r="B38" s="37" t="s">
        <v>60</v>
      </c>
      <c r="E38" s="25"/>
      <c r="J38" s="41"/>
      <c r="M38" s="77" t="s">
        <v>135</v>
      </c>
      <c r="N38" s="78" t="s">
        <v>131</v>
      </c>
      <c r="Q38" s="79" cm="1">
        <f t="array" aca="1" ref="Q38" ca="1">IF($M38="Y",VLOOKUP($N38,INDIRECT($N$5),Q$6,0)*INDIRECT($M$2),VLOOKUP($N38,INDIRECT($N$5),Q$6,0))</f>
        <v>4.9377332790134538</v>
      </c>
      <c r="S38" s="83"/>
      <c r="U38" s="79"/>
      <c r="Y38" s="60" t="str">
        <f t="shared" si="14"/>
        <v>24th Year</v>
      </c>
      <c r="AB38" s="67">
        <f t="shared" ca="1" si="15"/>
        <v>4.9379999999999997</v>
      </c>
    </row>
    <row r="39" spans="1:34" x14ac:dyDescent="0.3">
      <c r="A39" s="21">
        <f t="shared" ca="1" si="13"/>
        <v>5.39442219877317</v>
      </c>
      <c r="B39" s="37" t="s">
        <v>61</v>
      </c>
      <c r="E39" s="25"/>
      <c r="M39" s="77" t="s">
        <v>135</v>
      </c>
      <c r="N39" s="78" t="s">
        <v>132</v>
      </c>
      <c r="Q39" s="79" cm="1">
        <f t="array" aca="1" ref="Q39" ca="1">IF($M39="Y",VLOOKUP($N39,INDIRECT($N$5),Q$6,0)*INDIRECT($M$2),VLOOKUP($N39,INDIRECT($N$5),Q$6,0))</f>
        <v>5.39442219877317</v>
      </c>
      <c r="S39" s="83"/>
      <c r="U39" s="79"/>
      <c r="Y39" s="60" t="str">
        <f t="shared" si="14"/>
        <v>25th Year</v>
      </c>
      <c r="AB39" s="67">
        <f t="shared" ca="1" si="15"/>
        <v>5.3940000000000001</v>
      </c>
    </row>
    <row r="40" spans="1:34" x14ac:dyDescent="0.3">
      <c r="A40" s="21">
        <f t="shared" ca="1" si="13"/>
        <v>5.5234255685896079</v>
      </c>
      <c r="B40" s="37" t="s">
        <v>62</v>
      </c>
      <c r="E40" s="25"/>
      <c r="J40" s="41"/>
      <c r="L40" s="22"/>
      <c r="M40" s="81" t="s">
        <v>135</v>
      </c>
      <c r="N40" s="78" t="s">
        <v>133</v>
      </c>
      <c r="Q40" s="79" cm="1">
        <f t="array" aca="1" ref="Q40" ca="1">IF($M40="Y",VLOOKUP($N40,INDIRECT($N$5),Q$6,0)*INDIRECT($M$2),VLOOKUP($N40,INDIRECT($N$5),Q$6,0))</f>
        <v>5.5234255685896079</v>
      </c>
      <c r="S40" s="83"/>
      <c r="U40" s="79"/>
      <c r="Y40" s="60" t="str">
        <f t="shared" si="14"/>
        <v>26th Year</v>
      </c>
      <c r="AB40" s="67">
        <f t="shared" ca="1" si="15"/>
        <v>5.5229999999999997</v>
      </c>
    </row>
    <row r="41" spans="1:34" s="33" customFormat="1" x14ac:dyDescent="0.3">
      <c r="B41" s="22"/>
      <c r="C41" s="22"/>
      <c r="F41" s="22"/>
      <c r="G41" s="22"/>
      <c r="H41" s="22"/>
      <c r="I41" s="22"/>
      <c r="J41" s="41"/>
      <c r="K41" s="25"/>
      <c r="L41" s="25"/>
      <c r="M41" s="77"/>
      <c r="N41" s="78"/>
      <c r="O41" s="84"/>
      <c r="P41" s="84"/>
      <c r="Q41" s="84"/>
      <c r="R41" s="84"/>
      <c r="S41" s="84"/>
      <c r="T41" s="84"/>
      <c r="U41" s="79"/>
      <c r="V41" s="84"/>
      <c r="W41" s="84"/>
      <c r="Y41" s="63"/>
      <c r="Z41" s="63"/>
      <c r="AA41" s="68"/>
      <c r="AB41" s="63"/>
      <c r="AC41" s="63"/>
      <c r="AD41" s="63"/>
      <c r="AE41" s="64"/>
      <c r="AF41" s="64"/>
      <c r="AG41" s="64"/>
      <c r="AH41" s="64"/>
    </row>
    <row r="42" spans="1:34" x14ac:dyDescent="0.3">
      <c r="A42" s="43" t="s">
        <v>180</v>
      </c>
      <c r="L42" s="22"/>
      <c r="M42" s="81"/>
      <c r="U42" s="79"/>
    </row>
    <row r="43" spans="1:34" x14ac:dyDescent="0.3">
      <c r="A43" s="96" t="str">
        <f ca="1">"A Night Differential in the amount of "&amp;TEXT(Q44,"$#.000")&amp;" shall be paid for all hours worked between the hours of 4:00 p.m. and 6:00 a.m."</f>
        <v>A Night Differential in the amount of $1.734 shall be paid for all hours worked between the hours of 4:00 p.m. and 6:00 a.m.</v>
      </c>
      <c r="D43" s="37"/>
      <c r="E43" s="37"/>
      <c r="F43" s="37"/>
      <c r="G43" s="37"/>
      <c r="H43" s="37"/>
      <c r="I43" s="37"/>
      <c r="J43" s="37"/>
      <c r="N43" s="78" t="s">
        <v>154</v>
      </c>
      <c r="S43" s="85"/>
      <c r="U43" s="79"/>
      <c r="Y43" s="60" t="s">
        <v>154</v>
      </c>
      <c r="AB43" s="60" t="s">
        <v>155</v>
      </c>
    </row>
    <row r="44" spans="1:34" x14ac:dyDescent="0.3">
      <c r="A44" s="97" t="s">
        <v>181</v>
      </c>
      <c r="D44" s="37"/>
      <c r="E44" s="37"/>
      <c r="F44" s="37"/>
      <c r="G44" s="37"/>
      <c r="H44" s="37"/>
      <c r="I44" s="37"/>
      <c r="J44" s="37"/>
      <c r="M44" s="77" t="s">
        <v>135</v>
      </c>
      <c r="N44" s="78" t="s">
        <v>149</v>
      </c>
      <c r="Q44" s="79" cm="1">
        <f t="array" aca="1" ref="Q44" ca="1">IF($M44="Y",VLOOKUP($N44,INDIRECT($N$5),Q$6,0)*INDIRECT($M$2),VLOOKUP($N44,INDIRECT($N$5),Q$6,0))</f>
        <v>1.7338247316733881</v>
      </c>
      <c r="S44" s="85"/>
      <c r="U44" s="79"/>
      <c r="Y44" s="60" t="str">
        <f t="shared" ref="Y44:Y45" si="16">N44</f>
        <v>LNF</v>
      </c>
      <c r="AB44" s="67">
        <f t="shared" ref="AB44:AB45" ca="1" si="17">ROUND(Q44,3)</f>
        <v>1.734</v>
      </c>
    </row>
    <row r="45" spans="1:34" x14ac:dyDescent="0.3">
      <c r="A45" s="21"/>
      <c r="B45" s="37"/>
      <c r="D45" s="37"/>
      <c r="E45" s="37"/>
      <c r="F45" s="37"/>
      <c r="G45" s="37"/>
      <c r="H45" s="37"/>
      <c r="I45" s="37"/>
      <c r="J45" s="37"/>
      <c r="N45" s="78" t="s">
        <v>161</v>
      </c>
      <c r="Q45" s="89">
        <f ca="1">Q44</f>
        <v>1.7338247316733881</v>
      </c>
      <c r="Y45" s="60" t="str">
        <f t="shared" si="16"/>
        <v>LNG</v>
      </c>
      <c r="AB45" s="67">
        <f t="shared" ca="1" si="17"/>
        <v>1.734</v>
      </c>
    </row>
    <row r="46" spans="1:34" x14ac:dyDescent="0.3">
      <c r="D46" s="37"/>
      <c r="E46" s="37"/>
      <c r="F46" s="37"/>
      <c r="G46" s="37"/>
      <c r="H46" s="37"/>
      <c r="I46" s="37"/>
      <c r="J46" s="37"/>
      <c r="N46" s="78" t="s">
        <v>184</v>
      </c>
      <c r="Q46" s="79">
        <f ca="1">Q44</f>
        <v>1.7338247316733881</v>
      </c>
      <c r="Y46" s="60" t="s">
        <v>184</v>
      </c>
      <c r="AB46" s="67">
        <f ca="1">AB44</f>
        <v>1.734</v>
      </c>
    </row>
    <row r="47" spans="1:34" x14ac:dyDescent="0.3">
      <c r="N47" s="78" t="s">
        <v>185</v>
      </c>
      <c r="Q47" s="79">
        <f ca="1">Q44</f>
        <v>1.7338247316733881</v>
      </c>
      <c r="Y47" s="60" t="s">
        <v>185</v>
      </c>
      <c r="AB47" s="67">
        <f ca="1">AB44</f>
        <v>1.734</v>
      </c>
    </row>
  </sheetData>
  <sheetProtection sheet="1" objects="1" scenarios="1"/>
  <pageMargins left="0.25" right="0.25" top="0.75" bottom="0.75" header="0.3" footer="0.3"/>
  <pageSetup scale="82" orientation="landscape" r:id="rId1"/>
  <headerFooter alignWithMargins="0">
    <oddFooter>&amp;L&amp;8Last Updated:  &amp;D&amp;R&amp;8Page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6"/>
  <sheetViews>
    <sheetView workbookViewId="0">
      <selection activeCell="D6" sqref="D6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87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'10 1 2014 is BASE'!F5*1.025</f>
        <v>27.643786614791004</v>
      </c>
      <c r="G5" s="21">
        <f>'10 1 2014 is BASE'!G5*1.025</f>
        <v>29.025467507299645</v>
      </c>
      <c r="H5" s="21">
        <f>'10 1 2014 is BASE'!H5*1.025</f>
        <v>30.477058656558942</v>
      </c>
      <c r="I5" s="21">
        <f>'10 1 2014 is BASE'!I5*1.025</f>
        <v>32.001102253723488</v>
      </c>
      <c r="J5" s="21">
        <f>'10 1 2014 is BASE'!J5*1.025</f>
        <v>33.601411585525113</v>
      </c>
      <c r="K5" s="21">
        <f>'10 1 2014 is BASE'!K5*1.025</f>
        <v>35.281799938695698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'10 1 2014 is BASE'!F7*1.025</f>
        <v>38.458267786330552</v>
      </c>
      <c r="G7" s="21">
        <f>'10 1 2014 is BASE'!G7*1.025</f>
        <v>39.612422570505196</v>
      </c>
      <c r="H7" s="21">
        <f>'10 1 2014 is BASE'!H7*1.025</f>
        <v>40.800896935266515</v>
      </c>
      <c r="I7" s="21"/>
      <c r="J7" s="21"/>
      <c r="K7" s="21"/>
      <c r="L7" s="21"/>
      <c r="M7" s="25"/>
    </row>
    <row r="8" spans="1:13" x14ac:dyDescent="0.3">
      <c r="A8" s="18" t="s">
        <v>22</v>
      </c>
      <c r="B8" s="19" t="s">
        <v>23</v>
      </c>
      <c r="C8" s="19" t="s">
        <v>20</v>
      </c>
      <c r="D8" s="20" t="s">
        <v>24</v>
      </c>
      <c r="E8" s="20"/>
      <c r="F8" s="21">
        <f>'10 1 2014 is BASE'!F8*1.025</f>
        <v>38.458267786330552</v>
      </c>
      <c r="G8" s="21">
        <f>'10 1 2014 is BASE'!G8*1.025</f>
        <v>39.612422570505196</v>
      </c>
      <c r="H8" s="21">
        <f>'10 1 2014 is BASE'!H8*1.025</f>
        <v>40.800896935266515</v>
      </c>
      <c r="I8" s="21"/>
      <c r="J8" s="21"/>
      <c r="K8" s="21"/>
      <c r="L8" s="21"/>
      <c r="M8" s="25"/>
    </row>
    <row r="9" spans="1:13" x14ac:dyDescent="0.3">
      <c r="A9" s="18" t="s">
        <v>25</v>
      </c>
      <c r="B9" s="19" t="s">
        <v>23</v>
      </c>
      <c r="C9" s="19" t="s">
        <v>26</v>
      </c>
      <c r="D9" s="20" t="s">
        <v>27</v>
      </c>
      <c r="E9" s="20"/>
      <c r="F9" s="21">
        <f>'10 1 2014 is BASE'!F9*1.025</f>
        <v>45.25735802922722</v>
      </c>
      <c r="G9" s="21">
        <f>'10 1 2014 is BASE'!G9*1.025</f>
        <v>47.05850046223987</v>
      </c>
      <c r="H9" s="21">
        <f>'10 1 2014 is BASE'!H9*1.025</f>
        <v>48.944806298930587</v>
      </c>
      <c r="I9" s="21"/>
      <c r="J9" s="21"/>
      <c r="K9" s="21"/>
      <c r="L9" s="21"/>
      <c r="M9" s="25"/>
    </row>
    <row r="10" spans="1:13" x14ac:dyDescent="0.3">
      <c r="A10" s="23" t="s">
        <v>28</v>
      </c>
      <c r="B10" s="19" t="s">
        <v>23</v>
      </c>
      <c r="C10" s="19" t="s">
        <v>26</v>
      </c>
      <c r="D10" s="20" t="s">
        <v>29</v>
      </c>
      <c r="E10" s="20"/>
      <c r="F10" s="21">
        <f>'10 1 2014 is BASE'!F10*1.025</f>
        <v>45.25735802922722</v>
      </c>
      <c r="G10" s="21">
        <f>'10 1 2014 is BASE'!G10*1.025</f>
        <v>47.05850046223987</v>
      </c>
      <c r="H10" s="21">
        <f>'10 1 2014 is BASE'!H10*1.025</f>
        <v>48.944806298930587</v>
      </c>
      <c r="I10" s="21"/>
      <c r="J10" s="21"/>
      <c r="K10" s="21"/>
      <c r="L10" s="21"/>
      <c r="M10" s="25"/>
    </row>
    <row r="11" spans="1:13" x14ac:dyDescent="0.3">
      <c r="A11" s="18" t="s">
        <v>30</v>
      </c>
      <c r="B11" s="19" t="s">
        <v>23</v>
      </c>
      <c r="C11" s="19" t="s">
        <v>26</v>
      </c>
      <c r="D11" s="20" t="s">
        <v>31</v>
      </c>
      <c r="E11" s="20"/>
      <c r="F11" s="21">
        <f>'10 1 2014 is BASE'!F11*1.025</f>
        <v>45.25735802922722</v>
      </c>
      <c r="G11" s="21">
        <f>'10 1 2014 is BASE'!G11*1.025</f>
        <v>47.05850046223987</v>
      </c>
      <c r="H11" s="21">
        <f>'10 1 2014 is BASE'!H11*1.025</f>
        <v>48.944806298930587</v>
      </c>
      <c r="I11" s="21"/>
      <c r="J11" s="21"/>
      <c r="K11" s="21"/>
      <c r="L11" s="21"/>
      <c r="M11" s="25"/>
    </row>
    <row r="12" spans="1:13" x14ac:dyDescent="0.3">
      <c r="A12" s="18" t="s">
        <v>32</v>
      </c>
      <c r="B12" s="19" t="s">
        <v>23</v>
      </c>
      <c r="C12" s="19" t="s">
        <v>33</v>
      </c>
      <c r="D12" s="20" t="s">
        <v>34</v>
      </c>
      <c r="E12" s="20"/>
      <c r="F12" s="21">
        <f>'10 1 2014 is BASE'!F12*1.025</f>
        <v>50.418006073003731</v>
      </c>
      <c r="G12" s="21">
        <f>'10 1 2014 is BASE'!G12*1.025</f>
        <v>51.924254332086285</v>
      </c>
      <c r="H12" s="21">
        <f>'10 1 2014 is BASE'!H12*1.025</f>
        <v>53.483888605414798</v>
      </c>
      <c r="I12" s="26"/>
      <c r="J12" s="26"/>
      <c r="K12" s="26"/>
      <c r="L12" s="26"/>
      <c r="M12" s="25"/>
    </row>
    <row r="13" spans="1:13" hidden="1" x14ac:dyDescent="0.3">
      <c r="A13" s="27" t="s">
        <v>35</v>
      </c>
      <c r="B13" s="28" t="s">
        <v>23</v>
      </c>
      <c r="C13" s="28" t="s">
        <v>33</v>
      </c>
      <c r="D13" s="27" t="s">
        <v>36</v>
      </c>
      <c r="E13" s="29">
        <v>47.792909345630619</v>
      </c>
      <c r="F13" s="29">
        <v>49.220732302256678</v>
      </c>
      <c r="G13" s="29">
        <v>50.699161642155545</v>
      </c>
      <c r="H13" s="29"/>
      <c r="I13" s="29"/>
      <c r="J13" s="29"/>
      <c r="K13" s="29"/>
      <c r="L13" s="22"/>
    </row>
    <row r="14" spans="1:13" ht="3.75" customHeight="1" x14ac:dyDescent="0.3">
      <c r="A14" s="33"/>
      <c r="B14" s="22"/>
      <c r="C14" s="22"/>
      <c r="D14" s="33"/>
      <c r="E14" s="26"/>
      <c r="F14" s="26"/>
      <c r="G14" s="26"/>
      <c r="H14" s="26"/>
      <c r="I14" s="26"/>
      <c r="J14" s="26"/>
      <c r="K14" s="26"/>
      <c r="L14" s="22"/>
    </row>
    <row r="15" spans="1:13" ht="62.25" customHeight="1" x14ac:dyDescent="0.3">
      <c r="A15" s="33"/>
      <c r="B15" s="22"/>
      <c r="C15" s="22"/>
      <c r="D15" s="34" t="s">
        <v>37</v>
      </c>
      <c r="E15" s="34" t="s">
        <v>38</v>
      </c>
      <c r="F15" s="34" t="s">
        <v>39</v>
      </c>
      <c r="G15" s="34" t="s">
        <v>40</v>
      </c>
      <c r="H15" s="104"/>
      <c r="I15" s="104"/>
      <c r="J15" s="104"/>
      <c r="K15" s="104"/>
      <c r="L15" s="22"/>
    </row>
    <row r="16" spans="1:13" ht="27.6" x14ac:dyDescent="0.3">
      <c r="A16" s="12" t="s">
        <v>2</v>
      </c>
      <c r="B16" s="13" t="s">
        <v>3</v>
      </c>
      <c r="C16" s="12" t="s">
        <v>4</v>
      </c>
      <c r="D16" s="14" t="s">
        <v>5</v>
      </c>
      <c r="E16" s="15" t="s">
        <v>41</v>
      </c>
      <c r="F16" s="15" t="s">
        <v>7</v>
      </c>
      <c r="G16" s="16" t="s">
        <v>8</v>
      </c>
      <c r="H16" s="16" t="s">
        <v>9</v>
      </c>
      <c r="I16" s="16" t="s">
        <v>10</v>
      </c>
      <c r="J16" s="16" t="s">
        <v>11</v>
      </c>
      <c r="K16" s="16" t="s">
        <v>12</v>
      </c>
      <c r="L16" s="26"/>
      <c r="M16" s="22"/>
    </row>
    <row r="17" spans="1:13" x14ac:dyDescent="0.3">
      <c r="A17" s="33"/>
      <c r="B17" s="22" t="s">
        <v>14</v>
      </c>
      <c r="C17" s="22" t="s">
        <v>15</v>
      </c>
      <c r="D17" s="33" t="s">
        <v>18</v>
      </c>
      <c r="E17" s="21">
        <f>'10 1 2014 is BASE'!E17*1.025</f>
        <v>27.643786614791004</v>
      </c>
      <c r="F17" s="21">
        <f>'10 1 2014 is BASE'!F17*1.025</f>
        <v>28.751249999999999</v>
      </c>
      <c r="G17" s="21">
        <f>'10 1 2014 is BASE'!G17*1.025</f>
        <v>29.591749999999998</v>
      </c>
      <c r="H17" s="21">
        <f>'10 1 2014 is BASE'!H17*1.025</f>
        <v>30.477058656558942</v>
      </c>
      <c r="I17" s="21">
        <f>'10 1 2014 is BASE'!I17*1.025</f>
        <v>32.001102253723488</v>
      </c>
      <c r="J17" s="21">
        <f>'10 1 2014 is BASE'!J17*1.025</f>
        <v>33.601411585525113</v>
      </c>
      <c r="K17" s="21">
        <f>'10 1 2014 is BASE'!K17*1.025</f>
        <v>35.281799938695698</v>
      </c>
      <c r="L17" s="26"/>
      <c r="M17" s="22"/>
    </row>
    <row r="18" spans="1:13" ht="3.75" customHeight="1" x14ac:dyDescent="0.3">
      <c r="A18" s="33"/>
      <c r="B18" s="22"/>
      <c r="C18" s="22"/>
      <c r="D18" s="33"/>
      <c r="E18" s="26"/>
      <c r="F18" s="26"/>
      <c r="G18" s="26"/>
      <c r="H18" s="26"/>
      <c r="I18" s="26"/>
      <c r="J18" s="26"/>
      <c r="K18" s="26"/>
      <c r="L18" s="22"/>
    </row>
    <row r="20" spans="1:13" x14ac:dyDescent="0.3">
      <c r="A20" s="35" t="s">
        <v>42</v>
      </c>
      <c r="B20" s="22"/>
      <c r="C20" s="22"/>
      <c r="D20" s="33"/>
      <c r="E20" s="33"/>
      <c r="F20" s="33"/>
      <c r="G20" s="33"/>
      <c r="I20" s="33"/>
      <c r="J20" s="36"/>
      <c r="K20" s="36"/>
      <c r="L20" s="36"/>
    </row>
    <row r="21" spans="1:13" x14ac:dyDescent="0.3">
      <c r="A21" s="21">
        <f>'10 1 2014 is BASE'!A21*1.025</f>
        <v>0.20845967467471604</v>
      </c>
      <c r="B21" s="37" t="s">
        <v>43</v>
      </c>
    </row>
    <row r="22" spans="1:13" x14ac:dyDescent="0.3">
      <c r="A22" s="21">
        <f>'10 1 2014 is BASE'!A22*1.025</f>
        <v>0.29502128348781459</v>
      </c>
      <c r="B22" s="37" t="s">
        <v>44</v>
      </c>
    </row>
    <row r="23" spans="1:13" x14ac:dyDescent="0.3">
      <c r="A23" s="21">
        <f>'10 1 2014 is BASE'!A23*1.025</f>
        <v>0.38158289230091325</v>
      </c>
      <c r="B23" s="37" t="s">
        <v>45</v>
      </c>
    </row>
    <row r="24" spans="1:13" x14ac:dyDescent="0.3">
      <c r="A24" s="21">
        <f>'10 1 2014 is BASE'!A24*1.025</f>
        <v>0.46814450111401179</v>
      </c>
      <c r="B24" s="37" t="s">
        <v>46</v>
      </c>
    </row>
    <row r="25" spans="1:13" x14ac:dyDescent="0.3">
      <c r="A25" s="21">
        <f>'10 1 2014 is BASE'!A25*1.025</f>
        <v>0.55470610992711022</v>
      </c>
      <c r="B25" s="37" t="s">
        <v>47</v>
      </c>
      <c r="D25" s="25"/>
      <c r="E25" s="25"/>
    </row>
    <row r="26" spans="1:13" x14ac:dyDescent="0.3">
      <c r="A26" s="21">
        <f>'10 1 2014 is BASE'!A26*1.025</f>
        <v>1.6997217169010796</v>
      </c>
      <c r="B26" s="37" t="s">
        <v>48</v>
      </c>
      <c r="C26" s="37"/>
      <c r="D26" s="25"/>
      <c r="E26" s="25"/>
      <c r="F26" s="23"/>
      <c r="G26" s="38"/>
      <c r="L26" s="23"/>
    </row>
    <row r="27" spans="1:13" x14ac:dyDescent="0.3">
      <c r="A27" s="21">
        <f>'10 1 2014 is BASE'!A27*1.025</f>
        <v>1.7862833257141781</v>
      </c>
      <c r="B27" s="39" t="s">
        <v>49</v>
      </c>
      <c r="D27" s="25"/>
      <c r="E27" s="25"/>
    </row>
    <row r="28" spans="1:13" x14ac:dyDescent="0.3">
      <c r="A28" s="21">
        <f>'10 1 2014 is BASE'!A28*1.025</f>
        <v>1.8728449345272766</v>
      </c>
      <c r="B28" s="37" t="s">
        <v>50</v>
      </c>
    </row>
    <row r="29" spans="1:13" x14ac:dyDescent="0.3">
      <c r="A29" s="21">
        <f>'10 1 2014 is BASE'!A29*1.025</f>
        <v>2.4004290425740726</v>
      </c>
      <c r="B29" s="37" t="s">
        <v>51</v>
      </c>
      <c r="D29" s="25"/>
      <c r="E29" s="25"/>
      <c r="F29" s="40"/>
    </row>
    <row r="30" spans="1:13" x14ac:dyDescent="0.3">
      <c r="A30" s="21">
        <f>'10 1 2014 is BASE'!A30*1.025</f>
        <v>2.4869906513871705</v>
      </c>
      <c r="B30" s="37" t="s">
        <v>52</v>
      </c>
      <c r="D30" s="25"/>
      <c r="E30" s="25"/>
      <c r="F30" s="40"/>
    </row>
    <row r="31" spans="1:13" x14ac:dyDescent="0.3">
      <c r="A31" s="21">
        <f>'10 1 2014 is BASE'!A31*1.025</f>
        <v>2.5735522602002683</v>
      </c>
      <c r="B31" s="37" t="s">
        <v>53</v>
      </c>
      <c r="E31" s="25"/>
      <c r="F31" s="40"/>
      <c r="J31" s="41"/>
    </row>
    <row r="32" spans="1:13" x14ac:dyDescent="0.3">
      <c r="A32" s="21">
        <f>'10 1 2014 is BASE'!A32*1.025</f>
        <v>2.6601138690133679</v>
      </c>
      <c r="B32" s="37" t="s">
        <v>54</v>
      </c>
      <c r="E32" s="25"/>
      <c r="F32" s="40"/>
      <c r="G32" s="23"/>
      <c r="J32" s="41"/>
    </row>
    <row r="33" spans="1:18" x14ac:dyDescent="0.3">
      <c r="A33" s="21">
        <f>'10 1 2014 is BASE'!A33*1.025</f>
        <v>2.7466754778264653</v>
      </c>
      <c r="B33" s="37" t="s">
        <v>55</v>
      </c>
      <c r="C33" s="22"/>
      <c r="E33" s="25"/>
      <c r="F33" s="40"/>
      <c r="G33" s="23"/>
    </row>
    <row r="34" spans="1:18" x14ac:dyDescent="0.3">
      <c r="A34" s="21">
        <f>'10 1 2014 is BASE'!A34*1.025</f>
        <v>3.4506685855667389</v>
      </c>
      <c r="B34" s="37" t="s">
        <v>56</v>
      </c>
      <c r="D34" s="33"/>
      <c r="E34" s="25"/>
      <c r="F34" s="40"/>
      <c r="G34" s="23"/>
      <c r="J34" s="41"/>
    </row>
    <row r="35" spans="1:18" x14ac:dyDescent="0.3">
      <c r="A35" s="21">
        <f>'10 1 2014 is BASE'!A35*1.025</f>
        <v>3.5372301943798381</v>
      </c>
      <c r="B35" s="37" t="s">
        <v>57</v>
      </c>
      <c r="E35" s="33"/>
      <c r="F35" s="40"/>
      <c r="G35" s="33"/>
      <c r="J35" s="41"/>
    </row>
    <row r="36" spans="1:18" x14ac:dyDescent="0.3">
      <c r="A36" s="21">
        <f>'10 1 2014 is BASE'!A36*1.025</f>
        <v>3.6237918031929368</v>
      </c>
      <c r="B36" s="37" t="s">
        <v>58</v>
      </c>
      <c r="E36" s="25"/>
    </row>
    <row r="37" spans="1:18" x14ac:dyDescent="0.3">
      <c r="A37" s="21">
        <f>'10 1 2014 is BASE'!A37*1.025</f>
        <v>3.710353412006036</v>
      </c>
      <c r="B37" s="37" t="s">
        <v>59</v>
      </c>
      <c r="E37" s="25"/>
      <c r="J37" s="41"/>
    </row>
    <row r="38" spans="1:18" x14ac:dyDescent="0.3">
      <c r="A38" s="21">
        <f>'10 1 2014 is BASE'!A38*1.025</f>
        <v>3.7969150208191338</v>
      </c>
      <c r="B38" s="37" t="s">
        <v>60</v>
      </c>
      <c r="E38" s="25"/>
      <c r="J38" s="41"/>
    </row>
    <row r="39" spans="1:18" x14ac:dyDescent="0.3">
      <c r="A39" s="21">
        <f>'10 1 2014 is BASE'!A39*1.025</f>
        <v>4.1480901291724503</v>
      </c>
      <c r="B39" s="37" t="s">
        <v>61</v>
      </c>
      <c r="E39" s="25"/>
      <c r="I39" s="42">
        <v>1.2450000000000001</v>
      </c>
      <c r="J39" s="42">
        <v>1.2636749999999999</v>
      </c>
    </row>
    <row r="40" spans="1:18" x14ac:dyDescent="0.3">
      <c r="A40" s="21">
        <f>'10 1 2014 is BASE'!A40*1.025</f>
        <v>4.247288446480141</v>
      </c>
      <c r="B40" s="37" t="s">
        <v>62</v>
      </c>
      <c r="E40" s="25"/>
      <c r="J40" s="41"/>
      <c r="L40" s="22"/>
      <c r="M40" s="33"/>
    </row>
    <row r="41" spans="1:18" s="33" customFormat="1" x14ac:dyDescent="0.3">
      <c r="B41" s="22"/>
      <c r="C41" s="22"/>
      <c r="F41" s="22"/>
      <c r="G41" s="22"/>
      <c r="H41" s="22"/>
      <c r="I41" s="22"/>
      <c r="J41" s="41"/>
      <c r="K41" s="25"/>
      <c r="L41" s="25"/>
      <c r="M41" s="23"/>
    </row>
    <row r="42" spans="1:18" x14ac:dyDescent="0.3">
      <c r="A42" s="43" t="s">
        <v>63</v>
      </c>
      <c r="L42" s="22"/>
    </row>
    <row r="43" spans="1:18" x14ac:dyDescent="0.3">
      <c r="A43" s="37" t="s">
        <v>64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37" t="s">
        <v>69</v>
      </c>
      <c r="D44" s="37"/>
      <c r="E44" s="37"/>
      <c r="F44" s="37"/>
      <c r="G44" s="37"/>
      <c r="H44" s="37"/>
      <c r="I44" s="37"/>
      <c r="J44" s="37"/>
      <c r="R44" s="44"/>
    </row>
    <row r="45" spans="1:18" x14ac:dyDescent="0.3">
      <c r="A45" s="21">
        <f>'10 1 2014 is BASE'!A46*1.025</f>
        <v>1.3601749999999999</v>
      </c>
      <c r="B45" s="37" t="s">
        <v>68</v>
      </c>
      <c r="D45" s="37"/>
      <c r="E45" s="37"/>
      <c r="F45" s="37"/>
      <c r="G45" s="37"/>
      <c r="H45" s="37"/>
      <c r="I45" s="37"/>
      <c r="J45" s="37"/>
    </row>
    <row r="46" spans="1:18" x14ac:dyDescent="0.3">
      <c r="D46" s="37"/>
      <c r="E46" s="37"/>
      <c r="F46" s="37"/>
      <c r="G46" s="37"/>
      <c r="H46" s="37"/>
      <c r="I46" s="37"/>
      <c r="J46" s="37"/>
    </row>
  </sheetData>
  <sheetProtection formatRows="0" insertColumns="0"/>
  <mergeCells count="1">
    <mergeCell ref="H15:K15"/>
  </mergeCells>
  <pageMargins left="1" right="0.25" top="1" bottom="0.5" header="0.5" footer="0.5"/>
  <pageSetup scale="79" orientation="landscape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94E3-1532-4D44-9108-DF9CA875F910}">
  <sheetPr>
    <pageSetUpPr fitToPage="1"/>
  </sheetPr>
  <dimension ref="A1:AK47"/>
  <sheetViews>
    <sheetView showGridLines="0" workbookViewId="0">
      <selection activeCell="AN13" sqref="AN13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0.109375" style="25" customWidth="1"/>
    <col min="13" max="13" width="16.5546875" style="77" hidden="1" customWidth="1"/>
    <col min="14" max="14" width="11" style="78" hidden="1" customWidth="1"/>
    <col min="15" max="15" width="7.88671875" style="78" hidden="1" customWidth="1"/>
    <col min="16" max="16" width="24.5546875" style="78" hidden="1" customWidth="1"/>
    <col min="17" max="23" width="6.88671875" style="78" hidden="1" customWidth="1"/>
    <col min="24" max="24" width="13.44140625" style="23" hidden="1" customWidth="1"/>
    <col min="25" max="25" width="11" style="60" hidden="1" customWidth="1"/>
    <col min="26" max="26" width="8.33203125" style="60" hidden="1" customWidth="1"/>
    <col min="27" max="27" width="27" style="66" hidden="1" customWidth="1"/>
    <col min="28" max="30" width="7.44140625" style="60" hidden="1" customWidth="1"/>
    <col min="31" max="34" width="7.44140625" style="61" hidden="1" customWidth="1"/>
    <col min="35" max="35" width="0.109375" style="23" customWidth="1"/>
    <col min="36" max="16384" width="9.109375" style="23"/>
  </cols>
  <sheetData>
    <row r="1" spans="1:37" ht="15.6" x14ac:dyDescent="0.3">
      <c r="A1" s="99" t="s">
        <v>186</v>
      </c>
    </row>
    <row r="2" spans="1:37" s="6" customFormat="1" ht="18" x14ac:dyDescent="0.35">
      <c r="A2" s="54" t="s">
        <v>0</v>
      </c>
      <c r="B2" s="2"/>
      <c r="C2" s="2"/>
      <c r="D2" s="3"/>
      <c r="E2" s="4"/>
      <c r="F2" s="4"/>
      <c r="G2" s="4"/>
      <c r="H2" s="4"/>
      <c r="I2" s="4"/>
      <c r="J2" s="4"/>
      <c r="K2" s="4"/>
      <c r="L2" s="5"/>
      <c r="M2" s="90" t="s">
        <v>169</v>
      </c>
      <c r="N2" s="92">
        <v>1.0449999999999999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ht="15.6" x14ac:dyDescent="0.3">
      <c r="A3" s="52" t="s">
        <v>167</v>
      </c>
      <c r="B3" s="8"/>
      <c r="C3" s="8"/>
      <c r="D3" s="9"/>
      <c r="E3" s="10"/>
      <c r="F3" s="10"/>
      <c r="G3" s="10"/>
      <c r="H3" s="10"/>
      <c r="I3" s="10"/>
      <c r="J3" s="10"/>
      <c r="K3" s="10"/>
      <c r="M3" s="90"/>
      <c r="N3" s="70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ht="14.4" x14ac:dyDescent="0.3">
      <c r="A4" s="98" t="s">
        <v>182</v>
      </c>
      <c r="B4" s="8"/>
      <c r="C4" s="8"/>
      <c r="D4" s="9"/>
      <c r="E4" s="10"/>
      <c r="F4" s="10"/>
      <c r="G4" s="10"/>
      <c r="H4" s="10"/>
      <c r="I4" s="10"/>
      <c r="J4" s="10"/>
      <c r="K4" s="10"/>
      <c r="M4" s="90"/>
      <c r="N4" s="70"/>
      <c r="O4" s="71"/>
      <c r="P4" s="71"/>
      <c r="Q4" s="71"/>
      <c r="R4" s="71"/>
      <c r="S4" s="71"/>
      <c r="T4" s="71"/>
      <c r="U4" s="71"/>
      <c r="V4" s="71"/>
      <c r="W4" s="71"/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x14ac:dyDescent="0.3">
      <c r="A5" s="53" t="s">
        <v>1</v>
      </c>
      <c r="C5" s="8"/>
      <c r="D5" s="9"/>
      <c r="E5" s="10"/>
      <c r="F5" s="10"/>
      <c r="G5" s="10"/>
      <c r="H5" s="10"/>
      <c r="I5" s="10"/>
      <c r="J5" s="10"/>
      <c r="K5" s="10"/>
      <c r="M5" s="90" t="s">
        <v>138</v>
      </c>
      <c r="N5" s="91" t="s">
        <v>168</v>
      </c>
      <c r="O5" s="71"/>
      <c r="P5" s="71"/>
      <c r="Q5" s="71"/>
      <c r="R5" s="71"/>
      <c r="S5" s="71"/>
      <c r="T5" s="71"/>
      <c r="U5" s="71"/>
      <c r="V5" s="71"/>
      <c r="W5" s="71"/>
      <c r="Y5" s="55" t="s">
        <v>183</v>
      </c>
      <c r="Z5" s="55"/>
      <c r="AA5" s="65"/>
      <c r="AB5" s="55"/>
      <c r="AC5" s="55"/>
      <c r="AD5" s="55"/>
      <c r="AE5" s="56"/>
      <c r="AF5" s="56"/>
      <c r="AG5" s="56"/>
      <c r="AH5" s="56"/>
    </row>
    <row r="6" spans="1:37" s="6" customFormat="1" x14ac:dyDescent="0.3">
      <c r="A6" s="53"/>
      <c r="C6" s="8"/>
      <c r="D6" s="9"/>
      <c r="E6" s="10"/>
      <c r="F6" s="10"/>
      <c r="G6" s="10"/>
      <c r="H6" s="10"/>
      <c r="I6" s="10"/>
      <c r="J6" s="10"/>
      <c r="K6" s="10"/>
      <c r="M6" s="71"/>
      <c r="N6" s="71"/>
      <c r="O6" s="71"/>
      <c r="P6" s="71"/>
      <c r="Q6" s="72">
        <v>4</v>
      </c>
      <c r="R6" s="72">
        <v>5</v>
      </c>
      <c r="S6" s="72">
        <v>6</v>
      </c>
      <c r="T6" s="72">
        <v>7</v>
      </c>
      <c r="U6" s="72">
        <v>8</v>
      </c>
      <c r="V6" s="72">
        <v>9</v>
      </c>
      <c r="W6" s="72">
        <v>10</v>
      </c>
      <c r="Y6" s="55"/>
      <c r="Z6" s="55"/>
      <c r="AA6" s="65"/>
      <c r="AB6" s="55"/>
      <c r="AC6" s="55"/>
      <c r="AD6" s="55"/>
      <c r="AE6" s="56"/>
      <c r="AF6" s="56"/>
      <c r="AG6" s="56"/>
      <c r="AH6" s="56"/>
    </row>
    <row r="7" spans="1:37" s="6" customFormat="1" ht="27.6" x14ac:dyDescent="0.3">
      <c r="A7" s="12" t="s">
        <v>2</v>
      </c>
      <c r="B7" s="13" t="s">
        <v>3</v>
      </c>
      <c r="C7" s="12" t="s">
        <v>4</v>
      </c>
      <c r="D7" s="14" t="s">
        <v>5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7"/>
      <c r="L7" s="10"/>
      <c r="M7" s="73" t="s">
        <v>134</v>
      </c>
      <c r="N7" s="74" t="s">
        <v>2</v>
      </c>
      <c r="O7" s="74" t="s">
        <v>4</v>
      </c>
      <c r="P7" s="75" t="s">
        <v>5</v>
      </c>
      <c r="Q7" s="76" t="s">
        <v>7</v>
      </c>
      <c r="R7" s="76" t="s">
        <v>8</v>
      </c>
      <c r="S7" s="76" t="s">
        <v>9</v>
      </c>
      <c r="T7" s="71"/>
      <c r="U7" s="71"/>
      <c r="V7" s="71"/>
      <c r="W7" s="71"/>
      <c r="Y7" s="57" t="s">
        <v>2</v>
      </c>
      <c r="Z7" s="57" t="s">
        <v>4</v>
      </c>
      <c r="AA7" s="58" t="s">
        <v>5</v>
      </c>
      <c r="AB7" s="59" t="s">
        <v>7</v>
      </c>
      <c r="AC7" s="59" t="s">
        <v>8</v>
      </c>
      <c r="AD7" s="59" t="s">
        <v>9</v>
      </c>
      <c r="AE7" s="56"/>
      <c r="AF7" s="56"/>
      <c r="AG7" s="56"/>
      <c r="AH7" s="56"/>
    </row>
    <row r="8" spans="1:37" x14ac:dyDescent="0.3">
      <c r="A8" s="93" t="s">
        <v>19</v>
      </c>
      <c r="B8" s="19" t="s">
        <v>14</v>
      </c>
      <c r="C8" s="19" t="s">
        <v>20</v>
      </c>
      <c r="D8" s="20" t="s">
        <v>21</v>
      </c>
      <c r="E8" s="21">
        <f ca="1">Q8</f>
        <v>52.25889031296844</v>
      </c>
      <c r="F8" s="21">
        <f t="shared" ref="F8:G13" ca="1" si="0">R8</f>
        <v>53.827209734047749</v>
      </c>
      <c r="G8" s="21">
        <f t="shared" ca="1" si="0"/>
        <v>55.442164203991709</v>
      </c>
      <c r="H8" s="21"/>
      <c r="I8" s="21"/>
      <c r="J8" s="21"/>
      <c r="K8" s="21"/>
      <c r="M8" s="77" t="s">
        <v>135</v>
      </c>
      <c r="N8" s="78" t="str">
        <f>A8</f>
        <v>08210C</v>
      </c>
      <c r="O8" s="78" t="str">
        <f>C8</f>
        <v>02</v>
      </c>
      <c r="P8" s="78" t="str">
        <f>D8</f>
        <v>Police Sergeant</v>
      </c>
      <c r="Q8" s="79" cm="1">
        <f t="array" aca="1" ref="Q8" ca="1">IF($M8="Y",VLOOKUP($N8,INDIRECT($N$5),Q$6,0)*INDIRECT($M$2),VLOOKUP($N8,INDIRECT($N$5),Q$6,0))</f>
        <v>52.25889031296844</v>
      </c>
      <c r="R8" s="79" cm="1">
        <f t="array" aca="1" ref="R8" ca="1">IF($M8="Y",VLOOKUP($N8,INDIRECT($N$5),R$6,0)*INDIRECT($M$2),VLOOKUP($N8,INDIRECT($N$5),R$6,0))</f>
        <v>53.827209734047749</v>
      </c>
      <c r="S8" s="79" cm="1">
        <f t="array" aca="1" ref="S8" ca="1">IF($M8="Y",VLOOKUP($N8,INDIRECT($N$5),S$6,0)*INDIRECT($M$2),VLOOKUP($N8,INDIRECT($N$5),S$6,0))</f>
        <v>55.442164203991709</v>
      </c>
      <c r="Y8" s="60" t="str">
        <f t="shared" ref="Y8:AA9" si="1">N8</f>
        <v>08210C</v>
      </c>
      <c r="Z8" s="60" t="str">
        <f t="shared" si="1"/>
        <v>02</v>
      </c>
      <c r="AA8" s="66" t="str">
        <f t="shared" si="1"/>
        <v>Police Sergeant</v>
      </c>
      <c r="AB8" s="67">
        <f ca="1">ROUND(Q8,3)</f>
        <v>52.259</v>
      </c>
      <c r="AC8" s="67">
        <f t="shared" ref="AC8:AD8" ca="1" si="2">ROUND(R8,3)</f>
        <v>53.826999999999998</v>
      </c>
      <c r="AD8" s="67">
        <f t="shared" ca="1" si="2"/>
        <v>55.442</v>
      </c>
      <c r="AI8" s="39"/>
      <c r="AJ8" s="39"/>
      <c r="AK8" s="39"/>
    </row>
    <row r="9" spans="1:37" x14ac:dyDescent="0.3">
      <c r="A9" s="93" t="s">
        <v>22</v>
      </c>
      <c r="B9" s="19" t="s">
        <v>23</v>
      </c>
      <c r="C9" s="87" t="s">
        <v>20</v>
      </c>
      <c r="D9" s="20" t="s">
        <v>157</v>
      </c>
      <c r="E9" s="21">
        <f t="shared" ref="E9:E13" ca="1" si="3">Q9</f>
        <v>52.25889031296844</v>
      </c>
      <c r="F9" s="21">
        <f t="shared" ca="1" si="0"/>
        <v>53.827209734047749</v>
      </c>
      <c r="G9" s="21">
        <f t="shared" ca="1" si="0"/>
        <v>55.442164203991709</v>
      </c>
      <c r="H9" s="26"/>
      <c r="I9" s="26"/>
      <c r="J9" s="26"/>
      <c r="K9" s="26"/>
      <c r="M9" s="77" t="s">
        <v>135</v>
      </c>
      <c r="N9" s="78" t="str">
        <f t="shared" ref="N9:N13" si="4">A9</f>
        <v>08142C</v>
      </c>
      <c r="O9" s="78" t="str">
        <f t="shared" ref="O9:P13" si="5">C9</f>
        <v>02</v>
      </c>
      <c r="P9" s="78" t="str">
        <f t="shared" si="5"/>
        <v>Police Investigative Team Leader</v>
      </c>
      <c r="Q9" s="79" cm="1">
        <f t="array" aca="1" ref="Q9" ca="1">IF($M9="Y",VLOOKUP($N9,INDIRECT($N$5),Q$6,0)*INDIRECT($M$2),VLOOKUP($N9,INDIRECT($N$5),Q$6,0))</f>
        <v>52.25889031296844</v>
      </c>
      <c r="R9" s="79" cm="1">
        <f t="array" aca="1" ref="R9" ca="1">IF($M9="Y",VLOOKUP($N9,INDIRECT($N$5),R$6,0)*INDIRECT($M$2),VLOOKUP($N9,INDIRECT($N$5),R$6,0))</f>
        <v>53.827209734047749</v>
      </c>
      <c r="S9" s="79" cm="1">
        <f t="array" aca="1" ref="S9" ca="1">IF($M9="Y",VLOOKUP($N9,INDIRECT($N$5),S$6,0)*INDIRECT($M$2),VLOOKUP($N9,INDIRECT($N$5),S$6,0))</f>
        <v>55.442164203991709</v>
      </c>
      <c r="Y9" s="60" t="str">
        <f t="shared" si="1"/>
        <v>08142C</v>
      </c>
      <c r="Z9" s="60" t="str">
        <f t="shared" si="1"/>
        <v>02</v>
      </c>
      <c r="AA9" s="66" t="str">
        <f t="shared" si="1"/>
        <v>Police Investigative Team Leader</v>
      </c>
      <c r="AB9" s="67">
        <f ca="1">ROUND(Q9,3)</f>
        <v>52.259</v>
      </c>
      <c r="AC9" s="67">
        <f t="shared" ref="AC9" ca="1" si="6">ROUND(R9,3)</f>
        <v>53.826999999999998</v>
      </c>
      <c r="AD9" s="67">
        <f t="shared" ref="AD9" ca="1" si="7">ROUND(S9,3)</f>
        <v>55.442</v>
      </c>
      <c r="AI9" s="39"/>
      <c r="AJ9" s="39"/>
      <c r="AK9" s="39"/>
    </row>
    <row r="10" spans="1:37" hidden="1" x14ac:dyDescent="0.3">
      <c r="A10" s="93" t="s">
        <v>25</v>
      </c>
      <c r="B10" s="19" t="s">
        <v>23</v>
      </c>
      <c r="C10" s="87" t="s">
        <v>26</v>
      </c>
      <c r="D10" s="20" t="s">
        <v>158</v>
      </c>
      <c r="E10" s="21">
        <f t="shared" ca="1" si="3"/>
        <v>60.291972215954587</v>
      </c>
      <c r="F10" s="21">
        <f t="shared" ca="1" si="0"/>
        <v>62.691458934954959</v>
      </c>
      <c r="G10" s="21">
        <f t="shared" ca="1" si="0"/>
        <v>65.204400565862869</v>
      </c>
      <c r="H10" s="26"/>
      <c r="I10" s="26"/>
      <c r="J10" s="26"/>
      <c r="K10" s="26"/>
      <c r="M10" s="77" t="s">
        <v>135</v>
      </c>
      <c r="N10" s="78" t="str">
        <f t="shared" si="4"/>
        <v>08225C</v>
      </c>
      <c r="O10" s="78" t="str">
        <f t="shared" si="5"/>
        <v>03</v>
      </c>
      <c r="P10" s="78" t="str">
        <f t="shared" si="5"/>
        <v>Pollice Supv Internal Affairs</v>
      </c>
      <c r="Q10" s="79" cm="1">
        <f t="array" aca="1" ref="Q10" ca="1">IF($M10="Y",VLOOKUP($N10,INDIRECT($N$5),Q$6,0)*INDIRECT($M$2),VLOOKUP($N10,INDIRECT($N$5),Q$6,0))</f>
        <v>60.291972215954587</v>
      </c>
      <c r="R10" s="79" cm="1">
        <f t="array" aca="1" ref="R10" ca="1">IF($M10="Y",VLOOKUP($N10,INDIRECT($N$5),R$6,0)*INDIRECT($M$2),VLOOKUP($N10,INDIRECT($N$5),R$6,0))</f>
        <v>62.691458934954959</v>
      </c>
      <c r="S10" s="79" cm="1">
        <f t="array" aca="1" ref="S10" ca="1">IF($M10="Y",VLOOKUP($N10,INDIRECT($N$5),S$6,0)*INDIRECT($M$2),VLOOKUP($N10,INDIRECT($N$5),S$6,0))</f>
        <v>65.204400565862869</v>
      </c>
      <c r="AB10" s="67"/>
      <c r="AC10" s="67"/>
      <c r="AD10" s="67"/>
      <c r="AI10" s="39"/>
      <c r="AJ10" s="39"/>
      <c r="AK10" s="39"/>
    </row>
    <row r="11" spans="1:37" hidden="1" x14ac:dyDescent="0.3">
      <c r="A11" s="93" t="s">
        <v>28</v>
      </c>
      <c r="B11" s="19" t="s">
        <v>23</v>
      </c>
      <c r="C11" s="87" t="s">
        <v>26</v>
      </c>
      <c r="D11" s="20" t="s">
        <v>159</v>
      </c>
      <c r="E11" s="21">
        <f t="shared" ca="1" si="3"/>
        <v>60.291972215954587</v>
      </c>
      <c r="F11" s="21">
        <f t="shared" ca="1" si="0"/>
        <v>62.691458934954959</v>
      </c>
      <c r="G11" s="21">
        <f t="shared" ca="1" si="0"/>
        <v>65.204400565862869</v>
      </c>
      <c r="H11" s="26"/>
      <c r="I11" s="26"/>
      <c r="J11" s="26"/>
      <c r="K11" s="26"/>
      <c r="M11" s="77" t="s">
        <v>135</v>
      </c>
      <c r="N11" s="78" t="str">
        <f t="shared" si="4"/>
        <v>08235C</v>
      </c>
      <c r="O11" s="78" t="str">
        <f t="shared" si="5"/>
        <v>03</v>
      </c>
      <c r="P11" s="78" t="str">
        <f t="shared" si="5"/>
        <v>Police Supv Morals &amp; Narcotics</v>
      </c>
      <c r="Q11" s="79" cm="1">
        <f t="array" aca="1" ref="Q11" ca="1">IF($M11="Y",VLOOKUP($N11,INDIRECT($N$5),Q$6,0)*INDIRECT($M$2),VLOOKUP($N11,INDIRECT($N$5),Q$6,0))</f>
        <v>60.291972215954587</v>
      </c>
      <c r="R11" s="79" cm="1">
        <f t="array" aca="1" ref="R11" ca="1">IF($M11="Y",VLOOKUP($N11,INDIRECT($N$5),R$6,0)*INDIRECT($M$2),VLOOKUP($N11,INDIRECT($N$5),R$6,0))</f>
        <v>62.691458934954959</v>
      </c>
      <c r="S11" s="79" cm="1">
        <f t="array" aca="1" ref="S11" ca="1">IF($M11="Y",VLOOKUP($N11,INDIRECT($N$5),S$6,0)*INDIRECT($M$2),VLOOKUP($N11,INDIRECT($N$5),S$6,0))</f>
        <v>65.204400565862869</v>
      </c>
      <c r="AB11" s="67"/>
      <c r="AC11" s="67"/>
      <c r="AD11" s="67"/>
      <c r="AI11" s="39"/>
      <c r="AJ11" s="39"/>
      <c r="AK11" s="39"/>
    </row>
    <row r="12" spans="1:37" x14ac:dyDescent="0.3">
      <c r="A12" s="93" t="s">
        <v>30</v>
      </c>
      <c r="B12" s="19" t="s">
        <v>23</v>
      </c>
      <c r="C12" s="19" t="s">
        <v>26</v>
      </c>
      <c r="D12" s="20" t="s">
        <v>31</v>
      </c>
      <c r="E12" s="21">
        <f t="shared" ca="1" si="3"/>
        <v>60.291972215954587</v>
      </c>
      <c r="F12" s="21">
        <f t="shared" ca="1" si="0"/>
        <v>62.691458934954959</v>
      </c>
      <c r="G12" s="21">
        <f t="shared" ca="1" si="0"/>
        <v>65.204400565862869</v>
      </c>
      <c r="H12" s="21"/>
      <c r="I12" s="21"/>
      <c r="J12" s="21"/>
      <c r="K12" s="21"/>
      <c r="M12" s="77" t="s">
        <v>135</v>
      </c>
      <c r="N12" s="78" t="str">
        <f t="shared" si="4"/>
        <v>08150C</v>
      </c>
      <c r="O12" s="78" t="str">
        <f t="shared" si="5"/>
        <v>03</v>
      </c>
      <c r="P12" s="78" t="str">
        <f t="shared" si="5"/>
        <v>Police Lieutenant</v>
      </c>
      <c r="Q12" s="79" cm="1">
        <f t="array" aca="1" ref="Q12" ca="1">IF($M12="Y",VLOOKUP($N12,INDIRECT($N$5),Q$6,0)*INDIRECT($M$2),VLOOKUP($N12,INDIRECT($N$5),Q$6,0))</f>
        <v>60.291972215954587</v>
      </c>
      <c r="R12" s="79" cm="1">
        <f t="array" aca="1" ref="R12" ca="1">IF($M12="Y",VLOOKUP($N12,INDIRECT($N$5),R$6,0)*INDIRECT($M$2),VLOOKUP($N12,INDIRECT($N$5),R$6,0))</f>
        <v>62.691458934954959</v>
      </c>
      <c r="S12" s="79" cm="1">
        <f t="array" aca="1" ref="S12" ca="1">IF($M12="Y",VLOOKUP($N12,INDIRECT($N$5),S$6,0)*INDIRECT($M$2),VLOOKUP($N12,INDIRECT($N$5),S$6,0))</f>
        <v>65.204400565862869</v>
      </c>
      <c r="Y12" s="60" t="str">
        <f t="shared" ref="Y12:AA13" si="8">N12</f>
        <v>08150C</v>
      </c>
      <c r="Z12" s="60" t="str">
        <f t="shared" si="8"/>
        <v>03</v>
      </c>
      <c r="AA12" s="66" t="str">
        <f t="shared" si="8"/>
        <v>Police Lieutenant</v>
      </c>
      <c r="AB12" s="67">
        <f t="shared" ref="AB12:AD13" ca="1" si="9">ROUND(Q12,3)</f>
        <v>60.292000000000002</v>
      </c>
      <c r="AC12" s="67">
        <f t="shared" ca="1" si="9"/>
        <v>62.691000000000003</v>
      </c>
      <c r="AD12" s="67">
        <f t="shared" ca="1" si="9"/>
        <v>65.203999999999994</v>
      </c>
      <c r="AI12" s="39"/>
      <c r="AJ12" s="39"/>
      <c r="AK12" s="39"/>
    </row>
    <row r="13" spans="1:37" x14ac:dyDescent="0.3">
      <c r="A13" s="93" t="s">
        <v>32</v>
      </c>
      <c r="B13" s="19" t="s">
        <v>23</v>
      </c>
      <c r="C13" s="19" t="s">
        <v>33</v>
      </c>
      <c r="D13" s="20" t="s">
        <v>34</v>
      </c>
      <c r="E13" s="21">
        <f t="shared" ca="1" si="3"/>
        <v>67.167001206174405</v>
      </c>
      <c r="F13" s="21">
        <f t="shared" ca="1" si="0"/>
        <v>69.173629125733626</v>
      </c>
      <c r="G13" s="21">
        <f t="shared" ca="1" si="0"/>
        <v>71.251378034846837</v>
      </c>
      <c r="H13" s="26"/>
      <c r="I13" s="26"/>
      <c r="J13" s="26"/>
      <c r="K13" s="26"/>
      <c r="M13" s="77" t="s">
        <v>135</v>
      </c>
      <c r="N13" s="78" t="str">
        <f t="shared" si="4"/>
        <v>08230C</v>
      </c>
      <c r="O13" s="78" t="str">
        <f t="shared" si="5"/>
        <v>04</v>
      </c>
      <c r="P13" s="78" t="str">
        <f t="shared" si="5"/>
        <v>Police Supv Licenses</v>
      </c>
      <c r="Q13" s="79" cm="1">
        <f t="array" aca="1" ref="Q13" ca="1">IF($M13="Y",VLOOKUP($N13,INDIRECT($N$5),Q$6,0)*INDIRECT($M$2),VLOOKUP($N13,INDIRECT($N$5),Q$6,0))</f>
        <v>67.167001206174405</v>
      </c>
      <c r="R13" s="79" cm="1">
        <f t="array" aca="1" ref="R13" ca="1">IF($M13="Y",VLOOKUP($N13,INDIRECT($N$5),R$6,0)*INDIRECT($M$2),VLOOKUP($N13,INDIRECT($N$5),R$6,0))</f>
        <v>69.173629125733626</v>
      </c>
      <c r="S13" s="79" cm="1">
        <f t="array" aca="1" ref="S13" ca="1">IF($M13="Y",VLOOKUP($N13,INDIRECT($N$5),S$6,0)*INDIRECT($M$2),VLOOKUP($N13,INDIRECT($N$5),S$6,0))</f>
        <v>71.251378034846837</v>
      </c>
      <c r="Y13" s="60" t="str">
        <f t="shared" si="8"/>
        <v>08230C</v>
      </c>
      <c r="Z13" s="60" t="str">
        <f t="shared" si="8"/>
        <v>04</v>
      </c>
      <c r="AA13" s="66" t="str">
        <f t="shared" si="8"/>
        <v>Police Supv Licenses</v>
      </c>
      <c r="AB13" s="67">
        <f t="shared" ca="1" si="9"/>
        <v>67.167000000000002</v>
      </c>
      <c r="AC13" s="67">
        <f t="shared" ca="1" si="9"/>
        <v>69.174000000000007</v>
      </c>
      <c r="AD13" s="67">
        <f t="shared" ca="1" si="9"/>
        <v>71.251000000000005</v>
      </c>
      <c r="AI13" s="39"/>
      <c r="AJ13" s="39"/>
      <c r="AK13" s="39"/>
    </row>
    <row r="14" spans="1:37" x14ac:dyDescent="0.3">
      <c r="A14" s="22"/>
      <c r="B14" s="22"/>
      <c r="C14" s="22"/>
      <c r="D14" s="33"/>
      <c r="E14" s="26"/>
      <c r="F14" s="26"/>
      <c r="G14" s="26"/>
      <c r="H14" s="26"/>
      <c r="I14" s="26"/>
      <c r="J14" s="26"/>
      <c r="K14" s="22"/>
      <c r="L14" s="23"/>
      <c r="M14" s="78"/>
    </row>
    <row r="15" spans="1:37" s="6" customFormat="1" ht="55.2" x14ac:dyDescent="0.3">
      <c r="A15" s="94"/>
      <c r="B15" s="11"/>
      <c r="C15" s="8"/>
      <c r="D15" s="9"/>
      <c r="E15" s="88" t="s">
        <v>156</v>
      </c>
      <c r="F15" s="88" t="s">
        <v>39</v>
      </c>
      <c r="G15" s="88" t="s">
        <v>112</v>
      </c>
      <c r="H15" s="88" t="s">
        <v>113</v>
      </c>
      <c r="I15" s="10"/>
      <c r="J15" s="10"/>
      <c r="K15" s="1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Y15" s="55"/>
      <c r="Z15" s="55"/>
      <c r="AA15" s="65"/>
      <c r="AB15" s="55"/>
      <c r="AC15" s="55"/>
      <c r="AD15" s="55"/>
      <c r="AE15" s="56"/>
      <c r="AF15" s="56"/>
      <c r="AG15" s="56"/>
      <c r="AH15" s="56"/>
    </row>
    <row r="16" spans="1:37" s="6" customFormat="1" ht="27.6" x14ac:dyDescent="0.3">
      <c r="A16" s="12" t="s">
        <v>2</v>
      </c>
      <c r="B16" s="13" t="s">
        <v>3</v>
      </c>
      <c r="C16" s="12" t="s">
        <v>4</v>
      </c>
      <c r="D16" s="14" t="s">
        <v>5</v>
      </c>
      <c r="E16" s="15" t="s">
        <v>160</v>
      </c>
      <c r="F16" s="16" t="s">
        <v>7</v>
      </c>
      <c r="G16" s="16" t="s">
        <v>8</v>
      </c>
      <c r="H16" s="16" t="s">
        <v>9</v>
      </c>
      <c r="I16" s="16" t="s">
        <v>10</v>
      </c>
      <c r="J16" s="16" t="s">
        <v>11</v>
      </c>
      <c r="K16" s="16" t="s">
        <v>12</v>
      </c>
      <c r="L16" s="17"/>
      <c r="M16" s="76"/>
      <c r="N16" s="74" t="s">
        <v>2</v>
      </c>
      <c r="O16" s="74" t="s">
        <v>4</v>
      </c>
      <c r="P16" s="75" t="s">
        <v>5</v>
      </c>
      <c r="Q16" s="80" t="s">
        <v>160</v>
      </c>
      <c r="R16" s="76" t="s">
        <v>7</v>
      </c>
      <c r="S16" s="76" t="s">
        <v>8</v>
      </c>
      <c r="T16" s="76" t="s">
        <v>9</v>
      </c>
      <c r="U16" s="76" t="s">
        <v>10</v>
      </c>
      <c r="V16" s="76" t="s">
        <v>11</v>
      </c>
      <c r="W16" s="76" t="s">
        <v>12</v>
      </c>
      <c r="Y16" s="57" t="s">
        <v>2</v>
      </c>
      <c r="Z16" s="57" t="s">
        <v>4</v>
      </c>
      <c r="AA16" s="58" t="s">
        <v>5</v>
      </c>
      <c r="AB16" s="62" t="s">
        <v>160</v>
      </c>
      <c r="AC16" s="59" t="s">
        <v>7</v>
      </c>
      <c r="AD16" s="59" t="s">
        <v>8</v>
      </c>
      <c r="AE16" s="59" t="s">
        <v>9</v>
      </c>
      <c r="AF16" s="59" t="s">
        <v>10</v>
      </c>
      <c r="AG16" s="59" t="s">
        <v>11</v>
      </c>
      <c r="AH16" s="59" t="s">
        <v>12</v>
      </c>
    </row>
    <row r="17" spans="1:34" x14ac:dyDescent="0.3">
      <c r="A17" s="93" t="s">
        <v>13</v>
      </c>
      <c r="B17" s="19" t="s">
        <v>14</v>
      </c>
      <c r="C17" s="19" t="s">
        <v>15</v>
      </c>
      <c r="D17" s="20" t="s">
        <v>95</v>
      </c>
      <c r="E17" s="21">
        <f t="shared" ref="E17:K17" ca="1" si="10">Q17</f>
        <v>37.194897691010965</v>
      </c>
      <c r="F17" s="21">
        <f t="shared" ca="1" si="10"/>
        <v>38.68505893395767</v>
      </c>
      <c r="G17" s="21">
        <f t="shared" ca="1" si="10"/>
        <v>39.816871878005294</v>
      </c>
      <c r="H17" s="21">
        <f t="shared" ca="1" si="10"/>
        <v>41.007818204709508</v>
      </c>
      <c r="I17" s="21">
        <f t="shared" ca="1" si="10"/>
        <v>43.273809428111022</v>
      </c>
      <c r="J17" s="21">
        <f t="shared" ca="1" si="10"/>
        <v>45.438091233343137</v>
      </c>
      <c r="K17" s="21">
        <f t="shared" ca="1" si="10"/>
        <v>48.18188018861008</v>
      </c>
      <c r="L17" s="22"/>
      <c r="M17" s="81" t="s">
        <v>135</v>
      </c>
      <c r="N17" s="78" t="str">
        <f>A17</f>
        <v>08170C</v>
      </c>
      <c r="O17" s="78" t="str">
        <f>C17</f>
        <v>01</v>
      </c>
      <c r="P17" s="78" t="str">
        <f>D17</f>
        <v>Police Officer</v>
      </c>
      <c r="Q17" s="79" cm="1">
        <f t="array" aca="1" ref="Q17" ca="1">IF($M17="Y",VLOOKUP($N17,INDIRECT($N$5),Q$6,0)*INDIRECT($M$2),VLOOKUP($N17,INDIRECT($N$5),Q$6,0))</f>
        <v>37.194897691010965</v>
      </c>
      <c r="R17" s="79" cm="1">
        <f t="array" aca="1" ref="R17" ca="1">IF($M17="Y",VLOOKUP($N17,INDIRECT($N$5),R$6,0)*INDIRECT($M$2),VLOOKUP($N17,INDIRECT($N$5),R$6,0))</f>
        <v>38.68505893395767</v>
      </c>
      <c r="S17" s="79" cm="1">
        <f t="array" aca="1" ref="S17" ca="1">IF($M17="Y",VLOOKUP($N17,INDIRECT($N$5),S$6,0)*INDIRECT($M$2),VLOOKUP($N17,INDIRECT($N$5),S$6,0))</f>
        <v>39.816871878005294</v>
      </c>
      <c r="T17" s="79" cm="1">
        <f t="array" aca="1" ref="T17" ca="1">IF($M17="Y",VLOOKUP($N17,INDIRECT($N$5),T$6,0)*INDIRECT($M$2),VLOOKUP($N17,INDIRECT($N$5),T$6,0))</f>
        <v>41.007818204709508</v>
      </c>
      <c r="U17" s="79" cm="1">
        <f t="array" aca="1" ref="U17" ca="1">IF($M17="Y",VLOOKUP($N17,INDIRECT($N$5),U$6,0)*INDIRECT($M$2),VLOOKUP($N17,INDIRECT($N$5),U$6,0))</f>
        <v>43.273809428111022</v>
      </c>
      <c r="V17" s="79" cm="1">
        <f t="array" aca="1" ref="V17" ca="1">IF($M17="Y",VLOOKUP($N17,INDIRECT($N$5),V$6,0)*INDIRECT($M$2),VLOOKUP($N17,INDIRECT($N$5),V$6,0))</f>
        <v>45.438091233343137</v>
      </c>
      <c r="W17" s="79" cm="1">
        <f t="array" aca="1" ref="W17" ca="1">IF($M17="Y",VLOOKUP($N17,INDIRECT($N$5),W$6,0)*INDIRECT($M$2),VLOOKUP($N17,INDIRECT($N$5),W$6,0))</f>
        <v>48.18188018861008</v>
      </c>
      <c r="Y17" s="60" t="str">
        <f t="shared" ref="Y17:AA17" si="11">N17</f>
        <v>08170C</v>
      </c>
      <c r="Z17" s="60" t="str">
        <f t="shared" si="11"/>
        <v>01</v>
      </c>
      <c r="AA17" s="66" t="str">
        <f t="shared" si="11"/>
        <v>Police Officer</v>
      </c>
      <c r="AB17" s="67">
        <f t="shared" ref="AB17:AH17" ca="1" si="12">ROUND(Q17,3)</f>
        <v>37.195</v>
      </c>
      <c r="AC17" s="67">
        <f t="shared" ca="1" si="12"/>
        <v>38.685000000000002</v>
      </c>
      <c r="AD17" s="67">
        <f t="shared" ca="1" si="12"/>
        <v>39.817</v>
      </c>
      <c r="AE17" s="67">
        <f t="shared" ca="1" si="12"/>
        <v>41.008000000000003</v>
      </c>
      <c r="AF17" s="67">
        <f t="shared" ca="1" si="12"/>
        <v>43.274000000000001</v>
      </c>
      <c r="AG17" s="67">
        <f t="shared" ca="1" si="12"/>
        <v>45.438000000000002</v>
      </c>
      <c r="AH17" s="67">
        <f t="shared" ca="1" si="12"/>
        <v>48.182000000000002</v>
      </c>
    </row>
    <row r="18" spans="1:34" x14ac:dyDescent="0.3">
      <c r="A18" s="18"/>
      <c r="B18" s="19"/>
      <c r="C18" s="19"/>
      <c r="D18" s="20"/>
      <c r="E18" s="21"/>
      <c r="F18" s="21"/>
      <c r="G18" s="21"/>
      <c r="H18" s="21"/>
      <c r="I18" s="21"/>
      <c r="J18" s="21"/>
      <c r="K18" s="21"/>
      <c r="L18" s="22"/>
      <c r="M18" s="81"/>
    </row>
    <row r="19" spans="1:34" x14ac:dyDescent="0.3">
      <c r="A19" s="18"/>
      <c r="B19" s="19"/>
      <c r="C19" s="19"/>
      <c r="D19" s="20"/>
      <c r="E19" s="21"/>
      <c r="F19" s="21"/>
      <c r="G19" s="21"/>
      <c r="H19" s="21"/>
      <c r="I19" s="21"/>
      <c r="J19" s="21"/>
      <c r="K19" s="21"/>
      <c r="L19" s="22"/>
      <c r="M19" s="81"/>
      <c r="Q19" s="79"/>
      <c r="R19" s="79"/>
      <c r="S19" s="79"/>
      <c r="T19" s="79"/>
      <c r="U19" s="79"/>
      <c r="V19" s="79"/>
      <c r="W19" s="79"/>
    </row>
    <row r="20" spans="1:34" x14ac:dyDescent="0.3">
      <c r="A20" s="35" t="s">
        <v>42</v>
      </c>
      <c r="B20" s="22"/>
      <c r="C20" s="22"/>
      <c r="D20" s="33"/>
      <c r="E20" s="33"/>
      <c r="F20" s="33"/>
      <c r="G20" s="33"/>
      <c r="I20" s="33"/>
      <c r="J20" s="36"/>
      <c r="K20" s="36"/>
      <c r="L20" s="36"/>
      <c r="M20" s="82"/>
      <c r="Y20" s="60" t="s">
        <v>42</v>
      </c>
      <c r="AB20" s="60" t="s">
        <v>155</v>
      </c>
    </row>
    <row r="21" spans="1:34" x14ac:dyDescent="0.3">
      <c r="A21" s="21">
        <f ca="1">Q21</f>
        <v>0.28329251230527236</v>
      </c>
      <c r="B21" s="37" t="s">
        <v>43</v>
      </c>
      <c r="M21" s="77" t="s">
        <v>135</v>
      </c>
      <c r="N21" s="78" t="s">
        <v>114</v>
      </c>
      <c r="Q21" s="79" cm="1">
        <f t="array" aca="1" ref="Q21" ca="1">IF($M21="Y",VLOOKUP($N21,INDIRECT($N$5),Q$6,0)*INDIRECT($M$2),VLOOKUP($N21,INDIRECT($N$5),Q$6,0))</f>
        <v>0.28329251230527236</v>
      </c>
      <c r="S21" s="83"/>
      <c r="U21" s="79"/>
      <c r="Y21" s="60" t="str">
        <f>N21</f>
        <v>7th Year</v>
      </c>
      <c r="AB21" s="67">
        <f ca="1">ROUND(Q21,3)</f>
        <v>0.28299999999999997</v>
      </c>
    </row>
    <row r="22" spans="1:34" x14ac:dyDescent="0.3">
      <c r="A22" s="21">
        <f t="shared" ref="A22:A40" ca="1" si="13">Q22</f>
        <v>0.40092800064666911</v>
      </c>
      <c r="B22" s="37" t="s">
        <v>44</v>
      </c>
      <c r="M22" s="77" t="s">
        <v>135</v>
      </c>
      <c r="N22" s="78" t="s">
        <v>115</v>
      </c>
      <c r="Q22" s="79" cm="1">
        <f t="array" aca="1" ref="Q22" ca="1">IF($M22="Y",VLOOKUP($N22,INDIRECT($N$5),Q$6,0)*INDIRECT($M$2),VLOOKUP($N22,INDIRECT($N$5),Q$6,0))</f>
        <v>0.40092800064666911</v>
      </c>
      <c r="S22" s="83"/>
      <c r="U22" s="79"/>
      <c r="Y22" s="60" t="str">
        <f t="shared" ref="Y22:Y40" si="14">N22</f>
        <v>8th Year</v>
      </c>
      <c r="AB22" s="67">
        <f t="shared" ref="AB22:AB40" ca="1" si="15">ROUND(Q22,3)</f>
        <v>0.40100000000000002</v>
      </c>
    </row>
    <row r="23" spans="1:34" x14ac:dyDescent="0.3">
      <c r="A23" s="21">
        <f t="shared" ca="1" si="13"/>
        <v>0.51856348898806581</v>
      </c>
      <c r="B23" s="37" t="s">
        <v>45</v>
      </c>
      <c r="M23" s="77" t="s">
        <v>135</v>
      </c>
      <c r="N23" s="78" t="s">
        <v>116</v>
      </c>
      <c r="Q23" s="79" cm="1">
        <f t="array" aca="1" ref="Q23" ca="1">IF($M23="Y",VLOOKUP($N23,INDIRECT($N$5),Q$6,0)*INDIRECT($M$2),VLOOKUP($N23,INDIRECT($N$5),Q$6,0))</f>
        <v>0.51856348898806581</v>
      </c>
      <c r="S23" s="83"/>
      <c r="U23" s="79"/>
      <c r="Y23" s="60" t="str">
        <f t="shared" si="14"/>
        <v>9th Year</v>
      </c>
      <c r="AB23" s="67">
        <f t="shared" ca="1" si="15"/>
        <v>0.51900000000000002</v>
      </c>
    </row>
    <row r="24" spans="1:34" x14ac:dyDescent="0.3">
      <c r="A24" s="21">
        <f t="shared" ca="1" si="13"/>
        <v>0.63619897732946251</v>
      </c>
      <c r="B24" s="37" t="s">
        <v>46</v>
      </c>
      <c r="M24" s="77" t="s">
        <v>135</v>
      </c>
      <c r="N24" s="78" t="s">
        <v>117</v>
      </c>
      <c r="Q24" s="79" cm="1">
        <f t="array" aca="1" ref="Q24" ca="1">IF($M24="Y",VLOOKUP($N24,INDIRECT($N$5),Q$6,0)*INDIRECT($M$2),VLOOKUP($N24,INDIRECT($N$5),Q$6,0))</f>
        <v>0.63619897732946251</v>
      </c>
      <c r="S24" s="83"/>
      <c r="U24" s="79"/>
      <c r="Y24" s="60" t="str">
        <f t="shared" si="14"/>
        <v>10th Year</v>
      </c>
      <c r="AB24" s="67">
        <f t="shared" ca="1" si="15"/>
        <v>0.63600000000000001</v>
      </c>
    </row>
    <row r="25" spans="1:34" x14ac:dyDescent="0.3">
      <c r="A25" s="21">
        <f t="shared" ca="1" si="13"/>
        <v>0.75383446567085921</v>
      </c>
      <c r="B25" s="37" t="s">
        <v>47</v>
      </c>
      <c r="D25" s="25"/>
      <c r="E25" s="25"/>
      <c r="M25" s="77" t="s">
        <v>135</v>
      </c>
      <c r="N25" s="78" t="s">
        <v>118</v>
      </c>
      <c r="Q25" s="79" cm="1">
        <f t="array" aca="1" ref="Q25" ca="1">IF($M25="Y",VLOOKUP($N25,INDIRECT($N$5),Q$6,0)*INDIRECT($M$2),VLOOKUP($N25,INDIRECT($N$5),Q$6,0))</f>
        <v>0.75383446567085921</v>
      </c>
      <c r="S25" s="83"/>
      <c r="U25" s="79"/>
      <c r="Y25" s="60" t="str">
        <f t="shared" si="14"/>
        <v>11th Year</v>
      </c>
      <c r="AB25" s="67">
        <f t="shared" ca="1" si="15"/>
        <v>0.754</v>
      </c>
    </row>
    <row r="26" spans="1:34" x14ac:dyDescent="0.3">
      <c r="A26" s="21">
        <f t="shared" ca="1" si="13"/>
        <v>2.3098876852422769</v>
      </c>
      <c r="B26" s="37" t="s">
        <v>48</v>
      </c>
      <c r="C26" s="37"/>
      <c r="D26" s="25"/>
      <c r="E26" s="25"/>
      <c r="F26" s="23"/>
      <c r="G26" s="38"/>
      <c r="L26" s="23"/>
      <c r="M26" s="77" t="s">
        <v>135</v>
      </c>
      <c r="N26" s="78" t="s">
        <v>119</v>
      </c>
      <c r="Q26" s="79" cm="1">
        <f t="array" aca="1" ref="Q26" ca="1">IF($M26="Y",VLOOKUP($N26,INDIRECT($N$5),Q$6,0)*INDIRECT($M$2),VLOOKUP($N26,INDIRECT($N$5),Q$6,0))</f>
        <v>2.3098876852422769</v>
      </c>
      <c r="S26" s="83"/>
      <c r="U26" s="79"/>
      <c r="Y26" s="60" t="str">
        <f t="shared" si="14"/>
        <v>12th Year</v>
      </c>
      <c r="AB26" s="67">
        <f t="shared" ca="1" si="15"/>
        <v>2.31</v>
      </c>
    </row>
    <row r="27" spans="1:34" x14ac:dyDescent="0.3">
      <c r="A27" s="21">
        <f t="shared" ca="1" si="13"/>
        <v>2.4275231735836731</v>
      </c>
      <c r="B27" s="39" t="s">
        <v>49</v>
      </c>
      <c r="D27" s="25"/>
      <c r="E27" s="25"/>
      <c r="M27" s="77" t="s">
        <v>135</v>
      </c>
      <c r="N27" s="78" t="s">
        <v>120</v>
      </c>
      <c r="Q27" s="79" cm="1">
        <f t="array" aca="1" ref="Q27" ca="1">IF($M27="Y",VLOOKUP($N27,INDIRECT($N$5),Q$6,0)*INDIRECT($M$2),VLOOKUP($N27,INDIRECT($N$5),Q$6,0))</f>
        <v>2.4275231735836731</v>
      </c>
      <c r="S27" s="83"/>
      <c r="U27" s="79"/>
      <c r="Y27" s="60" t="str">
        <f t="shared" si="14"/>
        <v>13th Year</v>
      </c>
      <c r="AB27" s="67">
        <f t="shared" ca="1" si="15"/>
        <v>2.4279999999999999</v>
      </c>
    </row>
    <row r="28" spans="1:34" x14ac:dyDescent="0.3">
      <c r="A28" s="21">
        <f t="shared" ca="1" si="13"/>
        <v>2.5451586619250706</v>
      </c>
      <c r="B28" s="37" t="s">
        <v>50</v>
      </c>
      <c r="M28" s="77" t="s">
        <v>135</v>
      </c>
      <c r="N28" s="78" t="s">
        <v>121</v>
      </c>
      <c r="Q28" s="79" cm="1">
        <f t="array" aca="1" ref="Q28" ca="1">IF($M28="Y",VLOOKUP($N28,INDIRECT($N$5),Q$6,0)*INDIRECT($M$2),VLOOKUP($N28,INDIRECT($N$5),Q$6,0))</f>
        <v>2.5451586619250706</v>
      </c>
      <c r="S28" s="83"/>
      <c r="U28" s="79"/>
      <c r="Y28" s="60" t="str">
        <f t="shared" si="14"/>
        <v>14th Year</v>
      </c>
      <c r="AB28" s="67">
        <f t="shared" ca="1" si="15"/>
        <v>2.5449999999999999</v>
      </c>
    </row>
    <row r="29" spans="1:34" x14ac:dyDescent="0.3">
      <c r="A29" s="21">
        <f t="shared" ca="1" si="13"/>
        <v>3.2621348716123109</v>
      </c>
      <c r="B29" s="37" t="s">
        <v>51</v>
      </c>
      <c r="D29" s="25"/>
      <c r="E29" s="25"/>
      <c r="F29" s="40"/>
      <c r="M29" s="77" t="s">
        <v>135</v>
      </c>
      <c r="N29" s="78" t="s">
        <v>122</v>
      </c>
      <c r="Q29" s="79" cm="1">
        <f t="array" aca="1" ref="Q29" ca="1">IF($M29="Y",VLOOKUP($N29,INDIRECT($N$5),Q$6,0)*INDIRECT($M$2),VLOOKUP($N29,INDIRECT($N$5),Q$6,0))</f>
        <v>3.2621348716123109</v>
      </c>
      <c r="S29" s="83"/>
      <c r="U29" s="79"/>
      <c r="Y29" s="60" t="str">
        <f t="shared" si="14"/>
        <v>15th Year</v>
      </c>
      <c r="AB29" s="67">
        <f t="shared" ca="1" si="15"/>
        <v>3.262</v>
      </c>
    </row>
    <row r="30" spans="1:34" x14ac:dyDescent="0.3">
      <c r="A30" s="21">
        <f t="shared" ca="1" si="13"/>
        <v>3.379770359953707</v>
      </c>
      <c r="B30" s="37" t="s">
        <v>52</v>
      </c>
      <c r="D30" s="25"/>
      <c r="E30" s="25"/>
      <c r="F30" s="40"/>
      <c r="M30" s="77" t="s">
        <v>135</v>
      </c>
      <c r="N30" s="78" t="s">
        <v>123</v>
      </c>
      <c r="Q30" s="79" cm="1">
        <f t="array" aca="1" ref="Q30" ca="1">IF($M30="Y",VLOOKUP($N30,INDIRECT($N$5),Q$6,0)*INDIRECT($M$2),VLOOKUP($N30,INDIRECT($N$5),Q$6,0))</f>
        <v>3.379770359953707</v>
      </c>
      <c r="S30" s="83"/>
      <c r="U30" s="79"/>
      <c r="Y30" s="60" t="str">
        <f t="shared" si="14"/>
        <v>16th Year</v>
      </c>
      <c r="AB30" s="67">
        <f t="shared" ca="1" si="15"/>
        <v>3.38</v>
      </c>
    </row>
    <row r="31" spans="1:34" x14ac:dyDescent="0.3">
      <c r="A31" s="21">
        <f t="shared" ca="1" si="13"/>
        <v>3.4974058482951023</v>
      </c>
      <c r="B31" s="37" t="s">
        <v>53</v>
      </c>
      <c r="E31" s="25"/>
      <c r="F31" s="40"/>
      <c r="J31" s="41"/>
      <c r="M31" s="77" t="s">
        <v>135</v>
      </c>
      <c r="N31" s="78" t="s">
        <v>124</v>
      </c>
      <c r="Q31" s="79" cm="1">
        <f t="array" aca="1" ref="Q31" ca="1">IF($M31="Y",VLOOKUP($N31,INDIRECT($N$5),Q$6,0)*INDIRECT($M$2),VLOOKUP($N31,INDIRECT($N$5),Q$6,0))</f>
        <v>3.4974058482951023</v>
      </c>
      <c r="S31" s="83"/>
      <c r="U31" s="79"/>
      <c r="Y31" s="60" t="str">
        <f t="shared" si="14"/>
        <v>17th Year</v>
      </c>
      <c r="AB31" s="67">
        <f t="shared" ca="1" si="15"/>
        <v>3.4969999999999999</v>
      </c>
    </row>
    <row r="32" spans="1:34" x14ac:dyDescent="0.3">
      <c r="A32" s="21">
        <f t="shared" ca="1" si="13"/>
        <v>3.6150413366365002</v>
      </c>
      <c r="B32" s="37" t="s">
        <v>54</v>
      </c>
      <c r="E32" s="25"/>
      <c r="F32" s="40"/>
      <c r="G32" s="23"/>
      <c r="J32" s="41"/>
      <c r="M32" s="77" t="s">
        <v>135</v>
      </c>
      <c r="N32" s="78" t="s">
        <v>125</v>
      </c>
      <c r="Q32" s="79" cm="1">
        <f t="array" aca="1" ref="Q32" ca="1">IF($M32="Y",VLOOKUP($N32,INDIRECT($N$5),Q$6,0)*INDIRECT($M$2),VLOOKUP($N32,INDIRECT($N$5),Q$6,0))</f>
        <v>3.6150413366365002</v>
      </c>
      <c r="S32" s="83"/>
      <c r="U32" s="79"/>
      <c r="Y32" s="60" t="str">
        <f t="shared" si="14"/>
        <v>18th Year</v>
      </c>
      <c r="AB32" s="67">
        <f t="shared" ca="1" si="15"/>
        <v>3.6150000000000002</v>
      </c>
    </row>
    <row r="33" spans="1:34" x14ac:dyDescent="0.3">
      <c r="A33" s="21">
        <f t="shared" ca="1" si="13"/>
        <v>3.7326768249778959</v>
      </c>
      <c r="B33" s="37" t="s">
        <v>55</v>
      </c>
      <c r="C33" s="22"/>
      <c r="E33" s="25"/>
      <c r="F33" s="40"/>
      <c r="G33" s="23"/>
      <c r="M33" s="77" t="s">
        <v>135</v>
      </c>
      <c r="N33" s="78" t="s">
        <v>126</v>
      </c>
      <c r="Q33" s="79" cm="1">
        <f t="array" aca="1" ref="Q33" ca="1">IF($M33="Y",VLOOKUP($N33,INDIRECT($N$5),Q$6,0)*INDIRECT($M$2),VLOOKUP($N33,INDIRECT($N$5),Q$6,0))</f>
        <v>3.7326768249778959</v>
      </c>
      <c r="S33" s="83"/>
      <c r="U33" s="79"/>
      <c r="Y33" s="60" t="str">
        <f t="shared" si="14"/>
        <v>19th Year</v>
      </c>
      <c r="AB33" s="67">
        <f t="shared" ca="1" si="15"/>
        <v>3.7330000000000001</v>
      </c>
    </row>
    <row r="34" spans="1:34" x14ac:dyDescent="0.3">
      <c r="A34" s="21">
        <f t="shared" ca="1" si="13"/>
        <v>4.6893893232034722</v>
      </c>
      <c r="B34" s="37" t="s">
        <v>56</v>
      </c>
      <c r="D34" s="33"/>
      <c r="E34" s="25"/>
      <c r="F34" s="40"/>
      <c r="G34" s="23"/>
      <c r="J34" s="41"/>
      <c r="M34" s="77" t="s">
        <v>135</v>
      </c>
      <c r="N34" s="78" t="s">
        <v>127</v>
      </c>
      <c r="Q34" s="79" cm="1">
        <f t="array" aca="1" ref="Q34" ca="1">IF($M34="Y",VLOOKUP($N34,INDIRECT($N$5),Q$6,0)*INDIRECT($M$2),VLOOKUP($N34,INDIRECT($N$5),Q$6,0))</f>
        <v>4.6893893232034722</v>
      </c>
      <c r="S34" s="83"/>
      <c r="U34" s="79"/>
      <c r="Y34" s="60" t="str">
        <f t="shared" si="14"/>
        <v>20th Year</v>
      </c>
      <c r="AB34" s="67">
        <f t="shared" ca="1" si="15"/>
        <v>4.6890000000000001</v>
      </c>
    </row>
    <row r="35" spans="1:34" x14ac:dyDescent="0.3">
      <c r="A35" s="21">
        <f t="shared" ca="1" si="13"/>
        <v>4.8070248115448697</v>
      </c>
      <c r="B35" s="37" t="s">
        <v>57</v>
      </c>
      <c r="E35" s="33"/>
      <c r="F35" s="40"/>
      <c r="G35" s="33"/>
      <c r="J35" s="41"/>
      <c r="M35" s="77" t="s">
        <v>135</v>
      </c>
      <c r="N35" s="78" t="s">
        <v>128</v>
      </c>
      <c r="Q35" s="79" cm="1">
        <f t="array" aca="1" ref="Q35" ca="1">IF($M35="Y",VLOOKUP($N35,INDIRECT($N$5),Q$6,0)*INDIRECT($M$2),VLOOKUP($N35,INDIRECT($N$5),Q$6,0))</f>
        <v>4.8070248115448697</v>
      </c>
      <c r="S35" s="83"/>
      <c r="U35" s="79"/>
      <c r="Y35" s="60" t="str">
        <f t="shared" si="14"/>
        <v>21st Year</v>
      </c>
      <c r="AB35" s="67">
        <f t="shared" ca="1" si="15"/>
        <v>4.8070000000000004</v>
      </c>
    </row>
    <row r="36" spans="1:34" x14ac:dyDescent="0.3">
      <c r="A36" s="21">
        <f t="shared" ca="1" si="13"/>
        <v>4.9246602998862645</v>
      </c>
      <c r="B36" s="37" t="s">
        <v>58</v>
      </c>
      <c r="E36" s="25"/>
      <c r="M36" s="77" t="s">
        <v>135</v>
      </c>
      <c r="N36" s="78" t="s">
        <v>129</v>
      </c>
      <c r="Q36" s="79" cm="1">
        <f t="array" aca="1" ref="Q36" ca="1">IF($M36="Y",VLOOKUP($N36,INDIRECT($N$5),Q$6,0)*INDIRECT($M$2),VLOOKUP($N36,INDIRECT($N$5),Q$6,0))</f>
        <v>4.9246602998862645</v>
      </c>
      <c r="S36" s="83"/>
      <c r="U36" s="79"/>
      <c r="Y36" s="60" t="str">
        <f t="shared" si="14"/>
        <v>22nd Year</v>
      </c>
      <c r="AB36" s="67">
        <f t="shared" ca="1" si="15"/>
        <v>4.9249999999999998</v>
      </c>
    </row>
    <row r="37" spans="1:34" x14ac:dyDescent="0.3">
      <c r="A37" s="21">
        <f t="shared" ca="1" si="13"/>
        <v>5.0422957882276629</v>
      </c>
      <c r="B37" s="37" t="s">
        <v>59</v>
      </c>
      <c r="E37" s="25"/>
      <c r="J37" s="41"/>
      <c r="M37" s="77" t="s">
        <v>135</v>
      </c>
      <c r="N37" s="78" t="s">
        <v>130</v>
      </c>
      <c r="Q37" s="79" cm="1">
        <f t="array" aca="1" ref="Q37" ca="1">IF($M37="Y",VLOOKUP($N37,INDIRECT($N$5),Q$6,0)*INDIRECT($M$2),VLOOKUP($N37,INDIRECT($N$5),Q$6,0))</f>
        <v>5.0422957882276629</v>
      </c>
      <c r="S37" s="83"/>
      <c r="U37" s="79"/>
      <c r="Y37" s="60" t="str">
        <f t="shared" si="14"/>
        <v>23rd Year</v>
      </c>
      <c r="AB37" s="67">
        <f t="shared" ca="1" si="15"/>
        <v>5.0419999999999998</v>
      </c>
    </row>
    <row r="38" spans="1:34" x14ac:dyDescent="0.3">
      <c r="A38" s="21">
        <f t="shared" ca="1" si="13"/>
        <v>5.1599312765690586</v>
      </c>
      <c r="B38" s="37" t="s">
        <v>60</v>
      </c>
      <c r="E38" s="25"/>
      <c r="J38" s="41"/>
      <c r="M38" s="77" t="s">
        <v>135</v>
      </c>
      <c r="N38" s="78" t="s">
        <v>131</v>
      </c>
      <c r="Q38" s="79" cm="1">
        <f t="array" aca="1" ref="Q38" ca="1">IF($M38="Y",VLOOKUP($N38,INDIRECT($N$5),Q$6,0)*INDIRECT($M$2),VLOOKUP($N38,INDIRECT($N$5),Q$6,0))</f>
        <v>5.1599312765690586</v>
      </c>
      <c r="S38" s="83"/>
      <c r="U38" s="79"/>
      <c r="Y38" s="60" t="str">
        <f t="shared" si="14"/>
        <v>24th Year</v>
      </c>
      <c r="AB38" s="67">
        <f t="shared" ca="1" si="15"/>
        <v>5.16</v>
      </c>
    </row>
    <row r="39" spans="1:34" x14ac:dyDescent="0.3">
      <c r="A39" s="21">
        <f t="shared" ca="1" si="13"/>
        <v>5.6371711977179624</v>
      </c>
      <c r="B39" s="37" t="s">
        <v>61</v>
      </c>
      <c r="E39" s="25"/>
      <c r="M39" s="77" t="s">
        <v>135</v>
      </c>
      <c r="N39" s="78" t="s">
        <v>132</v>
      </c>
      <c r="Q39" s="79" cm="1">
        <f t="array" aca="1" ref="Q39" ca="1">IF($M39="Y",VLOOKUP($N39,INDIRECT($N$5),Q$6,0)*INDIRECT($M$2),VLOOKUP($N39,INDIRECT($N$5),Q$6,0))</f>
        <v>5.6371711977179624</v>
      </c>
      <c r="S39" s="83"/>
      <c r="U39" s="79"/>
      <c r="Y39" s="60" t="str">
        <f t="shared" si="14"/>
        <v>25th Year</v>
      </c>
      <c r="AB39" s="67">
        <f t="shared" ca="1" si="15"/>
        <v>5.6369999999999996</v>
      </c>
    </row>
    <row r="40" spans="1:34" x14ac:dyDescent="0.3">
      <c r="A40" s="21">
        <f t="shared" ca="1" si="13"/>
        <v>5.7719797191761399</v>
      </c>
      <c r="B40" s="37" t="s">
        <v>62</v>
      </c>
      <c r="E40" s="25"/>
      <c r="J40" s="41"/>
      <c r="L40" s="22"/>
      <c r="M40" s="81" t="s">
        <v>135</v>
      </c>
      <c r="N40" s="78" t="s">
        <v>133</v>
      </c>
      <c r="Q40" s="79" cm="1">
        <f t="array" aca="1" ref="Q40" ca="1">IF($M40="Y",VLOOKUP($N40,INDIRECT($N$5),Q$6,0)*INDIRECT($M$2),VLOOKUP($N40,INDIRECT($N$5),Q$6,0))</f>
        <v>5.7719797191761399</v>
      </c>
      <c r="S40" s="83"/>
      <c r="U40" s="79"/>
      <c r="Y40" s="60" t="str">
        <f t="shared" si="14"/>
        <v>26th Year</v>
      </c>
      <c r="AB40" s="67">
        <f t="shared" ca="1" si="15"/>
        <v>5.7720000000000002</v>
      </c>
    </row>
    <row r="41" spans="1:34" s="33" customFormat="1" x14ac:dyDescent="0.3">
      <c r="B41" s="22"/>
      <c r="C41" s="22"/>
      <c r="F41" s="22"/>
      <c r="G41" s="22"/>
      <c r="H41" s="22"/>
      <c r="I41" s="22"/>
      <c r="J41" s="41"/>
      <c r="K41" s="25"/>
      <c r="L41" s="25"/>
      <c r="M41" s="77"/>
      <c r="N41" s="78"/>
      <c r="O41" s="84"/>
      <c r="P41" s="84"/>
      <c r="Q41" s="84"/>
      <c r="R41" s="84"/>
      <c r="S41" s="84"/>
      <c r="T41" s="84"/>
      <c r="U41" s="79"/>
      <c r="V41" s="84"/>
      <c r="W41" s="84"/>
      <c r="Y41" s="63"/>
      <c r="Z41" s="63"/>
      <c r="AA41" s="68"/>
      <c r="AB41" s="63"/>
      <c r="AC41" s="63"/>
      <c r="AD41" s="63"/>
      <c r="AE41" s="64"/>
      <c r="AF41" s="64"/>
      <c r="AG41" s="64"/>
      <c r="AH41" s="64"/>
    </row>
    <row r="42" spans="1:34" x14ac:dyDescent="0.3">
      <c r="A42" s="43" t="s">
        <v>180</v>
      </c>
      <c r="L42" s="22"/>
      <c r="M42" s="81"/>
      <c r="U42" s="79"/>
    </row>
    <row r="43" spans="1:34" x14ac:dyDescent="0.3">
      <c r="A43" s="96" t="str">
        <f ca="1">"A Night Differential in the amount of "&amp;TEXT(Q44,"$#.000")&amp;" shall be paid for all hours worked between the hours of 4:00 p.m. and 6:00 a.m."</f>
        <v>A Night Differential in the amount of $1.812 shall be paid for all hours worked between the hours of 4:00 p.m. and 6:00 a.m.</v>
      </c>
      <c r="D43" s="37"/>
      <c r="E43" s="37"/>
      <c r="F43" s="37"/>
      <c r="G43" s="37"/>
      <c r="H43" s="37"/>
      <c r="I43" s="37"/>
      <c r="J43" s="37"/>
      <c r="N43" s="78" t="s">
        <v>154</v>
      </c>
      <c r="S43" s="85"/>
      <c r="U43" s="79"/>
      <c r="Y43" s="60" t="s">
        <v>154</v>
      </c>
      <c r="AB43" s="60" t="s">
        <v>155</v>
      </c>
    </row>
    <row r="44" spans="1:34" x14ac:dyDescent="0.3">
      <c r="A44" s="97" t="s">
        <v>181</v>
      </c>
      <c r="D44" s="37"/>
      <c r="E44" s="37"/>
      <c r="F44" s="37"/>
      <c r="G44" s="37"/>
      <c r="H44" s="37"/>
      <c r="I44" s="37"/>
      <c r="J44" s="37"/>
      <c r="M44" s="77" t="s">
        <v>135</v>
      </c>
      <c r="N44" s="78" t="s">
        <v>149</v>
      </c>
      <c r="Q44" s="79" cm="1">
        <f t="array" aca="1" ref="Q44" ca="1">IF($M44="Y",VLOOKUP($N44,INDIRECT($N$5),Q$6,0)*INDIRECT($M$2),VLOOKUP($N44,INDIRECT($N$5),Q$6,0))</f>
        <v>1.8118468445986904</v>
      </c>
      <c r="S44" s="85"/>
      <c r="U44" s="79"/>
      <c r="Y44" s="60" t="str">
        <f t="shared" ref="Y44:Y45" si="16">N44</f>
        <v>LNF</v>
      </c>
      <c r="AB44" s="67">
        <f t="shared" ref="AB44:AB45" ca="1" si="17">ROUND(Q44,3)</f>
        <v>1.8120000000000001</v>
      </c>
    </row>
    <row r="45" spans="1:34" x14ac:dyDescent="0.3">
      <c r="A45" s="21"/>
      <c r="B45" s="37"/>
      <c r="D45" s="37"/>
      <c r="E45" s="37"/>
      <c r="F45" s="37"/>
      <c r="G45" s="37"/>
      <c r="H45" s="37"/>
      <c r="I45" s="37"/>
      <c r="J45" s="37"/>
      <c r="N45" s="78" t="s">
        <v>161</v>
      </c>
      <c r="Q45" s="89">
        <f ca="1">Q44</f>
        <v>1.8118468445986904</v>
      </c>
      <c r="Y45" s="60" t="str">
        <f t="shared" si="16"/>
        <v>LNG</v>
      </c>
      <c r="AB45" s="67">
        <f t="shared" ca="1" si="17"/>
        <v>1.8120000000000001</v>
      </c>
    </row>
    <row r="46" spans="1:34" x14ac:dyDescent="0.3">
      <c r="D46" s="37"/>
      <c r="E46" s="37"/>
      <c r="F46" s="37"/>
      <c r="G46" s="37"/>
      <c r="H46" s="37"/>
      <c r="I46" s="37"/>
      <c r="J46" s="37"/>
      <c r="N46" s="78" t="s">
        <v>184</v>
      </c>
      <c r="Q46" s="79">
        <f ca="1">Q44</f>
        <v>1.8118468445986904</v>
      </c>
      <c r="Y46" s="60" t="s">
        <v>184</v>
      </c>
      <c r="AB46" s="67">
        <f ca="1">AB44</f>
        <v>1.8120000000000001</v>
      </c>
    </row>
    <row r="47" spans="1:34" x14ac:dyDescent="0.3">
      <c r="N47" s="78" t="s">
        <v>185</v>
      </c>
      <c r="Q47" s="79">
        <f ca="1">Q44</f>
        <v>1.8118468445986904</v>
      </c>
      <c r="Y47" s="60" t="s">
        <v>185</v>
      </c>
      <c r="AB47" s="67">
        <f ca="1">AB44</f>
        <v>1.8120000000000001</v>
      </c>
    </row>
  </sheetData>
  <sheetProtection sheet="1" objects="1" scenarios="1"/>
  <pageMargins left="0.25" right="0.25" top="0.75" bottom="0.75" header="0.3" footer="0.3"/>
  <pageSetup scale="82" orientation="landscape" r:id="rId1"/>
  <headerFooter alignWithMargins="0">
    <oddFooter>&amp;L&amp;8Last Updated:  &amp;D&amp;R&amp;8Page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010C-251D-4DB5-99BC-825E811A095D}">
  <sheetPr>
    <pageSetUpPr fitToPage="1"/>
  </sheetPr>
  <dimension ref="A1:AK48"/>
  <sheetViews>
    <sheetView showGridLines="0" topLeftCell="J1" workbookViewId="0">
      <selection activeCell="AO37" sqref="AO37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0.109375" style="25" customWidth="1"/>
    <col min="13" max="13" width="18.33203125" style="77" hidden="1" customWidth="1"/>
    <col min="14" max="14" width="12.109375" style="78" hidden="1" customWidth="1"/>
    <col min="15" max="15" width="5.6640625" style="78" hidden="1" customWidth="1"/>
    <col min="16" max="16" width="27" style="78" hidden="1" customWidth="1"/>
    <col min="17" max="23" width="7.44140625" style="78" hidden="1" customWidth="1"/>
    <col min="24" max="24" width="0.109375" style="23" hidden="1" customWidth="1"/>
    <col min="25" max="25" width="12.109375" style="60" hidden="1" customWidth="1"/>
    <col min="26" max="26" width="8.33203125" style="60" hidden="1" customWidth="1"/>
    <col min="27" max="27" width="27" style="66" hidden="1" customWidth="1"/>
    <col min="28" max="30" width="7.44140625" style="60" hidden="1" customWidth="1"/>
    <col min="31" max="34" width="7.44140625" style="61" hidden="1" customWidth="1"/>
    <col min="35" max="35" width="0.109375" style="23" customWidth="1"/>
    <col min="36" max="16384" width="9.109375" style="23"/>
  </cols>
  <sheetData>
    <row r="1" spans="1:37" ht="15.6" x14ac:dyDescent="0.3">
      <c r="A1" s="99" t="s">
        <v>186</v>
      </c>
    </row>
    <row r="2" spans="1:37" s="6" customFormat="1" ht="18" x14ac:dyDescent="0.35">
      <c r="A2" s="54" t="s">
        <v>0</v>
      </c>
      <c r="B2" s="2"/>
      <c r="C2" s="2"/>
      <c r="D2" s="3"/>
      <c r="E2" s="4"/>
      <c r="F2" s="4"/>
      <c r="G2" s="4"/>
      <c r="H2" s="4"/>
      <c r="I2" s="4"/>
      <c r="J2" s="4"/>
      <c r="K2" s="4"/>
      <c r="L2" s="5"/>
      <c r="M2" s="90" t="s">
        <v>171</v>
      </c>
      <c r="N2" s="92">
        <v>1.0549999999999999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ht="15.6" x14ac:dyDescent="0.3">
      <c r="A3" s="52" t="s">
        <v>176</v>
      </c>
      <c r="B3" s="8"/>
      <c r="C3" s="8"/>
      <c r="D3" s="9"/>
      <c r="E3" s="10"/>
      <c r="F3" s="10"/>
      <c r="G3" s="10"/>
      <c r="H3" s="10"/>
      <c r="I3" s="10"/>
      <c r="J3" s="10"/>
      <c r="K3" s="10"/>
      <c r="M3" s="90"/>
      <c r="N3" s="70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ht="14.4" x14ac:dyDescent="0.3">
      <c r="A4" s="98" t="s">
        <v>182</v>
      </c>
      <c r="B4" s="8"/>
      <c r="C4" s="8"/>
      <c r="D4" s="9"/>
      <c r="E4" s="10"/>
      <c r="F4" s="10"/>
      <c r="G4" s="10"/>
      <c r="H4" s="10"/>
      <c r="I4" s="10"/>
      <c r="J4" s="10"/>
      <c r="K4" s="10"/>
      <c r="M4" s="90"/>
      <c r="N4" s="70"/>
      <c r="O4" s="71"/>
      <c r="P4" s="71"/>
      <c r="Q4" s="71"/>
      <c r="R4" s="71"/>
      <c r="S4" s="71"/>
      <c r="T4" s="71"/>
      <c r="U4" s="71"/>
      <c r="V4" s="71"/>
      <c r="W4" s="71"/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x14ac:dyDescent="0.3">
      <c r="A5" s="53" t="s">
        <v>1</v>
      </c>
      <c r="C5" s="8"/>
      <c r="D5" s="9"/>
      <c r="E5" s="10"/>
      <c r="F5" s="10"/>
      <c r="G5" s="10"/>
      <c r="H5" s="10"/>
      <c r="I5" s="10"/>
      <c r="J5" s="10"/>
      <c r="K5" s="10"/>
      <c r="M5" s="90" t="s">
        <v>138</v>
      </c>
      <c r="N5" s="91" t="s">
        <v>172</v>
      </c>
      <c r="O5" s="71"/>
      <c r="P5" s="71"/>
      <c r="Q5" s="71"/>
      <c r="R5" s="71"/>
      <c r="S5" s="71"/>
      <c r="T5" s="71"/>
      <c r="U5" s="71"/>
      <c r="V5" s="71"/>
      <c r="W5" s="71"/>
      <c r="Y5" s="55" t="s">
        <v>183</v>
      </c>
      <c r="Z5" s="55"/>
      <c r="AA5" s="65"/>
      <c r="AB5" s="55"/>
      <c r="AC5" s="55"/>
      <c r="AD5" s="55"/>
      <c r="AE5" s="56"/>
      <c r="AF5" s="56"/>
      <c r="AG5" s="56"/>
      <c r="AH5" s="56"/>
    </row>
    <row r="6" spans="1:37" s="6" customFormat="1" x14ac:dyDescent="0.3">
      <c r="A6" s="53"/>
      <c r="C6" s="8"/>
      <c r="D6" s="9"/>
      <c r="E6" s="10"/>
      <c r="F6" s="10"/>
      <c r="G6" s="10"/>
      <c r="H6" s="10"/>
      <c r="I6" s="10"/>
      <c r="J6" s="10"/>
      <c r="K6" s="10"/>
      <c r="M6" s="71"/>
      <c r="N6" s="71"/>
      <c r="O6" s="71"/>
      <c r="P6" s="71"/>
      <c r="Q6" s="72">
        <v>4</v>
      </c>
      <c r="R6" s="72">
        <v>5</v>
      </c>
      <c r="S6" s="72">
        <v>6</v>
      </c>
      <c r="T6" s="72">
        <v>7</v>
      </c>
      <c r="U6" s="72">
        <v>8</v>
      </c>
      <c r="V6" s="72">
        <v>9</v>
      </c>
      <c r="W6" s="72">
        <v>10</v>
      </c>
      <c r="Y6" s="55"/>
      <c r="Z6" s="55"/>
      <c r="AA6" s="65"/>
      <c r="AB6" s="55"/>
      <c r="AC6" s="55"/>
      <c r="AD6" s="55"/>
      <c r="AE6" s="56"/>
      <c r="AF6" s="56"/>
      <c r="AG6" s="56"/>
      <c r="AH6" s="56"/>
    </row>
    <row r="7" spans="1:37" s="6" customFormat="1" ht="41.4" x14ac:dyDescent="0.3">
      <c r="A7" s="12" t="s">
        <v>2</v>
      </c>
      <c r="B7" s="13" t="s">
        <v>3</v>
      </c>
      <c r="C7" s="12" t="s">
        <v>4</v>
      </c>
      <c r="D7" s="14" t="s">
        <v>5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7"/>
      <c r="L7" s="10"/>
      <c r="M7" s="73" t="s">
        <v>134</v>
      </c>
      <c r="N7" s="74" t="s">
        <v>2</v>
      </c>
      <c r="O7" s="74" t="s">
        <v>4</v>
      </c>
      <c r="P7" s="75" t="s">
        <v>5</v>
      </c>
      <c r="Q7" s="76" t="s">
        <v>7</v>
      </c>
      <c r="R7" s="76" t="s">
        <v>8</v>
      </c>
      <c r="S7" s="76" t="s">
        <v>9</v>
      </c>
      <c r="T7" s="71"/>
      <c r="U7" s="71"/>
      <c r="V7" s="71"/>
      <c r="W7" s="71"/>
      <c r="Y7" s="57" t="s">
        <v>2</v>
      </c>
      <c r="Z7" s="57" t="s">
        <v>4</v>
      </c>
      <c r="AA7" s="58" t="s">
        <v>5</v>
      </c>
      <c r="AB7" s="59" t="s">
        <v>7</v>
      </c>
      <c r="AC7" s="59" t="s">
        <v>8</v>
      </c>
      <c r="AD7" s="59" t="s">
        <v>9</v>
      </c>
      <c r="AE7" s="56"/>
      <c r="AF7" s="56"/>
      <c r="AG7" s="56"/>
      <c r="AH7" s="56"/>
    </row>
    <row r="8" spans="1:37" x14ac:dyDescent="0.3">
      <c r="A8" s="93" t="s">
        <v>19</v>
      </c>
      <c r="B8" s="19" t="s">
        <v>14</v>
      </c>
      <c r="C8" s="19" t="s">
        <v>20</v>
      </c>
      <c r="D8" s="20" t="s">
        <v>21</v>
      </c>
      <c r="E8" s="21">
        <f ca="1">Q8</f>
        <v>55.133129280181699</v>
      </c>
      <c r="F8" s="21">
        <f t="shared" ref="F8:G13" ca="1" si="0">R8</f>
        <v>56.787706269420369</v>
      </c>
      <c r="G8" s="21">
        <f t="shared" ca="1" si="0"/>
        <v>58.491483235211248</v>
      </c>
      <c r="H8" s="21"/>
      <c r="I8" s="21"/>
      <c r="J8" s="21"/>
      <c r="K8" s="21"/>
      <c r="M8" s="77" t="s">
        <v>135</v>
      </c>
      <c r="N8" s="78" t="str">
        <f>A8</f>
        <v>08210C</v>
      </c>
      <c r="O8" s="78" t="str">
        <f>C8</f>
        <v>02</v>
      </c>
      <c r="P8" s="78" t="str">
        <f>D8</f>
        <v>Police Sergeant</v>
      </c>
      <c r="Q8" s="79" cm="1">
        <f t="array" aca="1" ref="Q8" ca="1">IF($M8="Y",VLOOKUP($N8,INDIRECT($N$5),Q$6,0)*INDIRECT($M$2),VLOOKUP($N8,INDIRECT($N$5),Q$6,0))</f>
        <v>55.133129280181699</v>
      </c>
      <c r="R8" s="79" cm="1">
        <f t="array" aca="1" ref="R8" ca="1">IF($M8="Y",VLOOKUP($N8,INDIRECT($N$5),R$6,0)*INDIRECT($M$2),VLOOKUP($N8,INDIRECT($N$5),R$6,0))</f>
        <v>56.787706269420369</v>
      </c>
      <c r="S8" s="79" cm="1">
        <f t="array" aca="1" ref="S8" ca="1">IF($M8="Y",VLOOKUP($N8,INDIRECT($N$5),S$6,0)*INDIRECT($M$2),VLOOKUP($N8,INDIRECT($N$5),S$6,0))</f>
        <v>58.491483235211248</v>
      </c>
      <c r="Y8" s="60" t="str">
        <f t="shared" ref="Y8:AA9" si="1">N8</f>
        <v>08210C</v>
      </c>
      <c r="Z8" s="60" t="str">
        <f t="shared" si="1"/>
        <v>02</v>
      </c>
      <c r="AA8" s="66" t="str">
        <f t="shared" si="1"/>
        <v>Police Sergeant</v>
      </c>
      <c r="AB8" s="67">
        <f ca="1">ROUND(Q8,3)</f>
        <v>55.133000000000003</v>
      </c>
      <c r="AC8" s="67">
        <f t="shared" ref="AC8:AD8" ca="1" si="2">ROUND(R8,3)</f>
        <v>56.787999999999997</v>
      </c>
      <c r="AD8" s="67">
        <f t="shared" ca="1" si="2"/>
        <v>58.491</v>
      </c>
      <c r="AI8" s="39"/>
      <c r="AJ8" s="39"/>
      <c r="AK8" s="39"/>
    </row>
    <row r="9" spans="1:37" hidden="1" x14ac:dyDescent="0.3">
      <c r="A9" s="93" t="s">
        <v>22</v>
      </c>
      <c r="B9" s="19" t="s">
        <v>23</v>
      </c>
      <c r="C9" s="87" t="s">
        <v>20</v>
      </c>
      <c r="D9" s="20" t="s">
        <v>157</v>
      </c>
      <c r="E9" s="21">
        <f t="shared" ref="E9:E13" ca="1" si="3">Q9</f>
        <v>55.133129280181699</v>
      </c>
      <c r="F9" s="21">
        <f t="shared" ca="1" si="0"/>
        <v>56.787706269420369</v>
      </c>
      <c r="G9" s="21">
        <f t="shared" ca="1" si="0"/>
        <v>58.491483235211248</v>
      </c>
      <c r="H9" s="26"/>
      <c r="I9" s="26"/>
      <c r="J9" s="26"/>
      <c r="K9" s="26"/>
      <c r="M9" s="77" t="s">
        <v>135</v>
      </c>
      <c r="N9" s="78" t="str">
        <f t="shared" ref="N9:N14" si="4">A9</f>
        <v>08142C</v>
      </c>
      <c r="O9" s="78" t="str">
        <f t="shared" ref="O9:P14" si="5">C9</f>
        <v>02</v>
      </c>
      <c r="P9" s="78" t="str">
        <f t="shared" si="5"/>
        <v>Police Investigative Team Leader</v>
      </c>
      <c r="Q9" s="79" cm="1">
        <f t="array" aca="1" ref="Q9" ca="1">IF($M9="Y",VLOOKUP($N9,INDIRECT($N$5),Q$6,0)*INDIRECT($M$2),VLOOKUP($N9,INDIRECT($N$5),Q$6,0))</f>
        <v>55.133129280181699</v>
      </c>
      <c r="R9" s="79" cm="1">
        <f t="array" aca="1" ref="R9" ca="1">IF($M9="Y",VLOOKUP($N9,INDIRECT($N$5),R$6,0)*INDIRECT($M$2),VLOOKUP($N9,INDIRECT($N$5),R$6,0))</f>
        <v>56.787706269420369</v>
      </c>
      <c r="S9" s="79" cm="1">
        <f t="array" aca="1" ref="S9" ca="1">IF($M9="Y",VLOOKUP($N9,INDIRECT($N$5),S$6,0)*INDIRECT($M$2),VLOOKUP($N9,INDIRECT($N$5),S$6,0))</f>
        <v>58.491483235211248</v>
      </c>
      <c r="Y9" s="60" t="str">
        <f t="shared" si="1"/>
        <v>08142C</v>
      </c>
      <c r="Z9" s="60" t="str">
        <f t="shared" si="1"/>
        <v>02</v>
      </c>
      <c r="AA9" s="66" t="str">
        <f t="shared" si="1"/>
        <v>Police Investigative Team Leader</v>
      </c>
      <c r="AB9" s="67">
        <f ca="1">ROUND(Q9,3)</f>
        <v>55.133000000000003</v>
      </c>
      <c r="AC9" s="67">
        <f t="shared" ref="AC9" ca="1" si="6">ROUND(R9,3)</f>
        <v>56.787999999999997</v>
      </c>
      <c r="AD9" s="67">
        <f t="shared" ref="AD9" ca="1" si="7">ROUND(S9,3)</f>
        <v>58.491</v>
      </c>
      <c r="AI9" s="39"/>
      <c r="AJ9" s="39"/>
      <c r="AK9" s="39"/>
    </row>
    <row r="10" spans="1:37" hidden="1" x14ac:dyDescent="0.3">
      <c r="A10" s="93" t="s">
        <v>25</v>
      </c>
      <c r="B10" s="19" t="s">
        <v>23</v>
      </c>
      <c r="C10" s="87" t="s">
        <v>26</v>
      </c>
      <c r="D10" s="20" t="s">
        <v>158</v>
      </c>
      <c r="E10" s="21">
        <f t="shared" ca="1" si="3"/>
        <v>63.608030687832084</v>
      </c>
      <c r="F10" s="21">
        <f t="shared" ca="1" si="0"/>
        <v>66.139489176377481</v>
      </c>
      <c r="G10" s="21">
        <f t="shared" ca="1" si="0"/>
        <v>68.790642596985322</v>
      </c>
      <c r="H10" s="26"/>
      <c r="I10" s="26"/>
      <c r="J10" s="26"/>
      <c r="K10" s="26"/>
      <c r="M10" s="77" t="s">
        <v>135</v>
      </c>
      <c r="N10" s="78" t="str">
        <f t="shared" si="4"/>
        <v>08225C</v>
      </c>
      <c r="O10" s="78" t="str">
        <f t="shared" si="5"/>
        <v>03</v>
      </c>
      <c r="P10" s="78" t="str">
        <f t="shared" si="5"/>
        <v>Pollice Supv Internal Affairs</v>
      </c>
      <c r="Q10" s="79" cm="1">
        <f t="array" aca="1" ref="Q10" ca="1">IF($M10="Y",VLOOKUP($N10,INDIRECT($N$5),Q$6,0)*INDIRECT($M$2),VLOOKUP($N10,INDIRECT($N$5),Q$6,0))</f>
        <v>63.608030687832084</v>
      </c>
      <c r="R10" s="79" cm="1">
        <f t="array" aca="1" ref="R10" ca="1">IF($M10="Y",VLOOKUP($N10,INDIRECT($N$5),R$6,0)*INDIRECT($M$2),VLOOKUP($N10,INDIRECT($N$5),R$6,0))</f>
        <v>66.139489176377481</v>
      </c>
      <c r="S10" s="79" cm="1">
        <f t="array" aca="1" ref="S10" ca="1">IF($M10="Y",VLOOKUP($N10,INDIRECT($N$5),S$6,0)*INDIRECT($M$2),VLOOKUP($N10,INDIRECT($N$5),S$6,0))</f>
        <v>68.790642596985322</v>
      </c>
      <c r="AB10" s="67"/>
      <c r="AC10" s="67"/>
      <c r="AD10" s="67"/>
      <c r="AI10" s="39"/>
      <c r="AJ10" s="39"/>
      <c r="AK10" s="39"/>
    </row>
    <row r="11" spans="1:37" hidden="1" x14ac:dyDescent="0.3">
      <c r="A11" s="93" t="s">
        <v>28</v>
      </c>
      <c r="B11" s="19" t="s">
        <v>23</v>
      </c>
      <c r="C11" s="87" t="s">
        <v>26</v>
      </c>
      <c r="D11" s="20" t="s">
        <v>159</v>
      </c>
      <c r="E11" s="21">
        <f t="shared" ca="1" si="3"/>
        <v>63.608030687832084</v>
      </c>
      <c r="F11" s="21">
        <f t="shared" ca="1" si="0"/>
        <v>66.139489176377481</v>
      </c>
      <c r="G11" s="21">
        <f t="shared" ca="1" si="0"/>
        <v>68.790642596985322</v>
      </c>
      <c r="H11" s="26"/>
      <c r="I11" s="26"/>
      <c r="J11" s="26"/>
      <c r="K11" s="26"/>
      <c r="M11" s="77" t="s">
        <v>135</v>
      </c>
      <c r="N11" s="78" t="str">
        <f t="shared" si="4"/>
        <v>08235C</v>
      </c>
      <c r="O11" s="78" t="str">
        <f t="shared" si="5"/>
        <v>03</v>
      </c>
      <c r="P11" s="78" t="str">
        <f t="shared" si="5"/>
        <v>Police Supv Morals &amp; Narcotics</v>
      </c>
      <c r="Q11" s="79" cm="1">
        <f t="array" aca="1" ref="Q11" ca="1">IF($M11="Y",VLOOKUP($N11,INDIRECT($N$5),Q$6,0)*INDIRECT($M$2),VLOOKUP($N11,INDIRECT($N$5),Q$6,0))</f>
        <v>63.608030687832084</v>
      </c>
      <c r="R11" s="79" cm="1">
        <f t="array" aca="1" ref="R11" ca="1">IF($M11="Y",VLOOKUP($N11,INDIRECT($N$5),R$6,0)*INDIRECT($M$2),VLOOKUP($N11,INDIRECT($N$5),R$6,0))</f>
        <v>66.139489176377481</v>
      </c>
      <c r="S11" s="79" cm="1">
        <f t="array" aca="1" ref="S11" ca="1">IF($M11="Y",VLOOKUP($N11,INDIRECT($N$5),S$6,0)*INDIRECT($M$2),VLOOKUP($N11,INDIRECT($N$5),S$6,0))</f>
        <v>68.790642596985322</v>
      </c>
      <c r="AB11" s="67"/>
      <c r="AC11" s="67"/>
      <c r="AD11" s="67"/>
      <c r="AI11" s="39"/>
      <c r="AJ11" s="39"/>
      <c r="AK11" s="39"/>
    </row>
    <row r="12" spans="1:37" x14ac:dyDescent="0.3">
      <c r="A12" s="93" t="s">
        <v>30</v>
      </c>
      <c r="B12" s="19" t="s">
        <v>23</v>
      </c>
      <c r="C12" s="19" t="s">
        <v>26</v>
      </c>
      <c r="D12" s="20" t="s">
        <v>31</v>
      </c>
      <c r="E12" s="21">
        <f t="shared" ca="1" si="3"/>
        <v>63.608030687832084</v>
      </c>
      <c r="F12" s="21">
        <f t="shared" ca="1" si="0"/>
        <v>66.139489176377481</v>
      </c>
      <c r="G12" s="21">
        <f t="shared" ca="1" si="0"/>
        <v>68.790642596985322</v>
      </c>
      <c r="H12" s="21"/>
      <c r="I12" s="21"/>
      <c r="J12" s="21"/>
      <c r="K12" s="21"/>
      <c r="M12" s="77" t="s">
        <v>135</v>
      </c>
      <c r="N12" s="78" t="str">
        <f t="shared" si="4"/>
        <v>08150C</v>
      </c>
      <c r="O12" s="78" t="str">
        <f t="shared" si="5"/>
        <v>03</v>
      </c>
      <c r="P12" s="78" t="str">
        <f t="shared" si="5"/>
        <v>Police Lieutenant</v>
      </c>
      <c r="Q12" s="79" cm="1">
        <f t="array" aca="1" ref="Q12" ca="1">IF($M12="Y",VLOOKUP($N12,INDIRECT($N$5),Q$6,0)*INDIRECT($M$2),VLOOKUP($N12,INDIRECT($N$5),Q$6,0))</f>
        <v>63.608030687832084</v>
      </c>
      <c r="R12" s="79" cm="1">
        <f t="array" aca="1" ref="R12" ca="1">IF($M12="Y",VLOOKUP($N12,INDIRECT($N$5),R$6,0)*INDIRECT($M$2),VLOOKUP($N12,INDIRECT($N$5),R$6,0))</f>
        <v>66.139489176377481</v>
      </c>
      <c r="S12" s="79" cm="1">
        <f t="array" aca="1" ref="S12" ca="1">IF($M12="Y",VLOOKUP($N12,INDIRECT($N$5),S$6,0)*INDIRECT($M$2),VLOOKUP($N12,INDIRECT($N$5),S$6,0))</f>
        <v>68.790642596985322</v>
      </c>
      <c r="Y12" s="60" t="str">
        <f t="shared" ref="Y12:AA13" si="8">N12</f>
        <v>08150C</v>
      </c>
      <c r="Z12" s="60" t="str">
        <f t="shared" si="8"/>
        <v>03</v>
      </c>
      <c r="AA12" s="66" t="str">
        <f t="shared" si="8"/>
        <v>Police Lieutenant</v>
      </c>
      <c r="AB12" s="67">
        <f t="shared" ref="AB12:AD13" ca="1" si="9">ROUND(Q12,3)</f>
        <v>63.607999999999997</v>
      </c>
      <c r="AC12" s="67">
        <f t="shared" ca="1" si="9"/>
        <v>66.138999999999996</v>
      </c>
      <c r="AD12" s="67">
        <f t="shared" ca="1" si="9"/>
        <v>68.790999999999997</v>
      </c>
      <c r="AI12" s="39"/>
      <c r="AJ12" s="39"/>
      <c r="AK12" s="39"/>
    </row>
    <row r="13" spans="1:37" x14ac:dyDescent="0.3">
      <c r="A13" s="93" t="s">
        <v>32</v>
      </c>
      <c r="B13" s="19" t="s">
        <v>23</v>
      </c>
      <c r="C13" s="19" t="s">
        <v>33</v>
      </c>
      <c r="D13" s="20" t="s">
        <v>34</v>
      </c>
      <c r="E13" s="21">
        <f t="shared" ca="1" si="3"/>
        <v>70.86118627251399</v>
      </c>
      <c r="F13" s="21">
        <f t="shared" ca="1" si="0"/>
        <v>72.978178727648967</v>
      </c>
      <c r="G13" s="21">
        <f t="shared" ca="1" si="0"/>
        <v>75.170203826763412</v>
      </c>
      <c r="H13" s="26"/>
      <c r="I13" s="26"/>
      <c r="J13" s="26"/>
      <c r="K13" s="26"/>
      <c r="M13" s="77" t="s">
        <v>135</v>
      </c>
      <c r="N13" s="78" t="str">
        <f t="shared" si="4"/>
        <v>08230C</v>
      </c>
      <c r="O13" s="78" t="str">
        <f t="shared" si="5"/>
        <v>04</v>
      </c>
      <c r="P13" s="78" t="str">
        <f t="shared" si="5"/>
        <v>Police Supv Licenses</v>
      </c>
      <c r="Q13" s="79" cm="1">
        <f t="array" aca="1" ref="Q13" ca="1">IF($M13="Y",VLOOKUP($N13,INDIRECT($N$5),Q$6,0)*INDIRECT($M$2),VLOOKUP($N13,INDIRECT($N$5),Q$6,0))</f>
        <v>70.86118627251399</v>
      </c>
      <c r="R13" s="79" cm="1">
        <f t="array" aca="1" ref="R13" ca="1">IF($M13="Y",VLOOKUP($N13,INDIRECT($N$5),R$6,0)*INDIRECT($M$2),VLOOKUP($N13,INDIRECT($N$5),R$6,0))</f>
        <v>72.978178727648967</v>
      </c>
      <c r="S13" s="79" cm="1">
        <f t="array" aca="1" ref="S13" ca="1">IF($M13="Y",VLOOKUP($N13,INDIRECT($N$5),S$6,0)*INDIRECT($M$2),VLOOKUP($N13,INDIRECT($N$5),S$6,0))</f>
        <v>75.170203826763412</v>
      </c>
      <c r="Y13" s="60" t="str">
        <f t="shared" si="8"/>
        <v>08230C</v>
      </c>
      <c r="Z13" s="60" t="str">
        <f t="shared" si="8"/>
        <v>04</v>
      </c>
      <c r="AA13" s="66" t="str">
        <f t="shared" si="8"/>
        <v>Police Supv Licenses</v>
      </c>
      <c r="AB13" s="67">
        <f t="shared" ca="1" si="9"/>
        <v>70.861000000000004</v>
      </c>
      <c r="AC13" s="67">
        <f t="shared" ca="1" si="9"/>
        <v>72.977999999999994</v>
      </c>
      <c r="AD13" s="67">
        <f t="shared" ca="1" si="9"/>
        <v>75.17</v>
      </c>
      <c r="AI13" s="39"/>
      <c r="AJ13" s="100"/>
      <c r="AK13" s="39"/>
    </row>
    <row r="14" spans="1:37" x14ac:dyDescent="0.3">
      <c r="A14" s="93" t="s">
        <v>189</v>
      </c>
      <c r="B14" s="19" t="s">
        <v>23</v>
      </c>
      <c r="C14" s="87" t="s">
        <v>191</v>
      </c>
      <c r="D14" s="20" t="s">
        <v>190</v>
      </c>
      <c r="E14" s="21">
        <f t="shared" ref="E14" si="10">Q14</f>
        <v>70.861000000000004</v>
      </c>
      <c r="F14" s="21">
        <f t="shared" ref="F14" si="11">R14</f>
        <v>72.977999999999994</v>
      </c>
      <c r="G14" s="21">
        <f t="shared" ref="G14" si="12">S14</f>
        <v>75.17</v>
      </c>
      <c r="H14" s="26"/>
      <c r="I14" s="26"/>
      <c r="J14" s="26"/>
      <c r="K14" s="26"/>
      <c r="M14" s="77" t="s">
        <v>135</v>
      </c>
      <c r="N14" s="78" t="str">
        <f t="shared" ref="N14" si="13">A14</f>
        <v>59511C</v>
      </c>
      <c r="O14" s="78" t="str">
        <f t="shared" ref="O14" si="14">C14</f>
        <v>07</v>
      </c>
      <c r="P14" s="78" t="str">
        <f t="shared" ref="P14" si="15">D14</f>
        <v>Police Lieutenant Car 9</v>
      </c>
      <c r="Q14" s="79">
        <v>70.861000000000004</v>
      </c>
      <c r="R14" s="79">
        <v>72.977999999999994</v>
      </c>
      <c r="S14" s="79">
        <v>75.17</v>
      </c>
      <c r="Y14" s="60" t="str">
        <f t="shared" ref="Y14" si="16">N14</f>
        <v>59511C</v>
      </c>
      <c r="Z14" s="60" t="str">
        <f t="shared" ref="Z14" si="17">O14</f>
        <v>07</v>
      </c>
      <c r="AA14" s="66" t="str">
        <f t="shared" ref="AA14" si="18">P14</f>
        <v>Police Lieutenant Car 9</v>
      </c>
      <c r="AB14" s="67">
        <f t="shared" ref="AB14" si="19">ROUND(Q14,3)</f>
        <v>70.861000000000004</v>
      </c>
      <c r="AC14" s="67">
        <f t="shared" ref="AC14" si="20">ROUND(R14,3)</f>
        <v>72.977999999999994</v>
      </c>
      <c r="AD14" s="67">
        <f t="shared" ref="AD14" si="21">ROUND(S14,3)</f>
        <v>75.17</v>
      </c>
      <c r="AI14" s="39"/>
      <c r="AJ14" s="100"/>
      <c r="AK14" s="39"/>
    </row>
    <row r="15" spans="1:37" x14ac:dyDescent="0.3">
      <c r="A15" s="22"/>
      <c r="B15" s="22"/>
      <c r="C15" s="22"/>
      <c r="D15" s="33"/>
      <c r="E15" s="26"/>
      <c r="F15" s="26"/>
      <c r="G15" s="26"/>
      <c r="H15" s="26"/>
      <c r="I15" s="26"/>
      <c r="J15" s="26"/>
      <c r="K15" s="22"/>
      <c r="L15" s="23"/>
      <c r="M15" s="78"/>
    </row>
    <row r="16" spans="1:37" s="6" customFormat="1" ht="55.2" x14ac:dyDescent="0.3">
      <c r="A16" s="94"/>
      <c r="B16" s="11"/>
      <c r="C16" s="8"/>
      <c r="D16" s="9"/>
      <c r="E16" s="88" t="s">
        <v>156</v>
      </c>
      <c r="F16" s="88" t="s">
        <v>39</v>
      </c>
      <c r="G16" s="88" t="s">
        <v>112</v>
      </c>
      <c r="H16" s="88" t="s">
        <v>113</v>
      </c>
      <c r="I16" s="10"/>
      <c r="J16" s="10"/>
      <c r="K16" s="10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Y16" s="55"/>
      <c r="Z16" s="55"/>
      <c r="AA16" s="65"/>
      <c r="AB16" s="55"/>
      <c r="AC16" s="55"/>
      <c r="AD16" s="55"/>
      <c r="AE16" s="56"/>
      <c r="AF16" s="56"/>
      <c r="AG16" s="56"/>
      <c r="AH16" s="56"/>
    </row>
    <row r="17" spans="1:36" s="6" customFormat="1" ht="41.4" x14ac:dyDescent="0.3">
      <c r="A17" s="12" t="s">
        <v>2</v>
      </c>
      <c r="B17" s="13" t="s">
        <v>3</v>
      </c>
      <c r="C17" s="12" t="s">
        <v>4</v>
      </c>
      <c r="D17" s="14" t="s">
        <v>5</v>
      </c>
      <c r="E17" s="15" t="s">
        <v>160</v>
      </c>
      <c r="F17" s="16" t="s">
        <v>7</v>
      </c>
      <c r="G17" s="16" t="s">
        <v>8</v>
      </c>
      <c r="H17" s="16" t="s">
        <v>9</v>
      </c>
      <c r="I17" s="16" t="s">
        <v>10</v>
      </c>
      <c r="J17" s="16" t="s">
        <v>11</v>
      </c>
      <c r="K17" s="16" t="s">
        <v>12</v>
      </c>
      <c r="L17" s="17"/>
      <c r="M17" s="76"/>
      <c r="N17" s="74" t="s">
        <v>2</v>
      </c>
      <c r="O17" s="74" t="s">
        <v>4</v>
      </c>
      <c r="P17" s="75" t="s">
        <v>5</v>
      </c>
      <c r="Q17" s="80" t="s">
        <v>160</v>
      </c>
      <c r="R17" s="76" t="s">
        <v>7</v>
      </c>
      <c r="S17" s="76" t="s">
        <v>8</v>
      </c>
      <c r="T17" s="76" t="s">
        <v>9</v>
      </c>
      <c r="U17" s="76" t="s">
        <v>10</v>
      </c>
      <c r="V17" s="76" t="s">
        <v>11</v>
      </c>
      <c r="W17" s="76" t="s">
        <v>12</v>
      </c>
      <c r="Y17" s="57" t="s">
        <v>2</v>
      </c>
      <c r="Z17" s="57" t="s">
        <v>4</v>
      </c>
      <c r="AA17" s="58" t="s">
        <v>5</v>
      </c>
      <c r="AB17" s="62" t="s">
        <v>160</v>
      </c>
      <c r="AC17" s="59" t="s">
        <v>7</v>
      </c>
      <c r="AD17" s="59" t="s">
        <v>8</v>
      </c>
      <c r="AE17" s="59" t="s">
        <v>9</v>
      </c>
      <c r="AF17" s="59" t="s">
        <v>10</v>
      </c>
      <c r="AG17" s="59" t="s">
        <v>11</v>
      </c>
      <c r="AH17" s="59" t="s">
        <v>12</v>
      </c>
    </row>
    <row r="18" spans="1:36" x14ac:dyDescent="0.3">
      <c r="A18" s="93" t="s">
        <v>13</v>
      </c>
      <c r="B18" s="19" t="s">
        <v>14</v>
      </c>
      <c r="C18" s="19" t="s">
        <v>15</v>
      </c>
      <c r="D18" s="20" t="s">
        <v>95</v>
      </c>
      <c r="E18" s="21">
        <f t="shared" ref="E18:K18" ca="1" si="22">Q18</f>
        <v>39.240617064016568</v>
      </c>
      <c r="F18" s="21">
        <f t="shared" ca="1" si="22"/>
        <v>40.812737175325339</v>
      </c>
      <c r="G18" s="21">
        <f t="shared" ca="1" si="22"/>
        <v>42.006799831295581</v>
      </c>
      <c r="H18" s="21">
        <f t="shared" ca="1" si="22"/>
        <v>43.26324820596853</v>
      </c>
      <c r="I18" s="21">
        <f t="shared" ca="1" si="22"/>
        <v>45.653868946657127</v>
      </c>
      <c r="J18" s="21">
        <f t="shared" ca="1" si="22"/>
        <v>47.937186251177003</v>
      </c>
      <c r="K18" s="21">
        <f t="shared" ca="1" si="22"/>
        <v>50.83188359898363</v>
      </c>
      <c r="L18" s="22"/>
      <c r="M18" s="81" t="s">
        <v>135</v>
      </c>
      <c r="N18" s="78" t="str">
        <f>A18</f>
        <v>08170C</v>
      </c>
      <c r="O18" s="78" t="str">
        <f>C18</f>
        <v>01</v>
      </c>
      <c r="P18" s="78" t="str">
        <f>D18</f>
        <v>Police Officer</v>
      </c>
      <c r="Q18" s="79" cm="1">
        <f t="array" aca="1" ref="Q18" ca="1">IF($M18="Y",VLOOKUP($N18,INDIRECT($N$5),Q$6,0)*INDIRECT($M$2),VLOOKUP($N18,INDIRECT($N$5),Q$6,0))</f>
        <v>39.240617064016568</v>
      </c>
      <c r="R18" s="79" cm="1">
        <f t="array" aca="1" ref="R18" ca="1">IF($M18="Y",VLOOKUP($N18,INDIRECT($N$5),R$6,0)*INDIRECT($M$2),VLOOKUP($N18,INDIRECT($N$5),R$6,0))</f>
        <v>40.812737175325339</v>
      </c>
      <c r="S18" s="79" cm="1">
        <f t="array" aca="1" ref="S18" ca="1">IF($M18="Y",VLOOKUP($N18,INDIRECT($N$5),S$6,0)*INDIRECT($M$2),VLOOKUP($N18,INDIRECT($N$5),S$6,0))</f>
        <v>42.006799831295581</v>
      </c>
      <c r="T18" s="79" cm="1">
        <f t="array" aca="1" ref="T18" ca="1">IF($M18="Y",VLOOKUP($N18,INDIRECT($N$5),T$6,0)*INDIRECT($M$2),VLOOKUP($N18,INDIRECT($N$5),T$6,0))</f>
        <v>43.26324820596853</v>
      </c>
      <c r="U18" s="79" cm="1">
        <f t="array" aca="1" ref="U18" ca="1">IF($M18="Y",VLOOKUP($N18,INDIRECT($N$5),U$6,0)*INDIRECT($M$2),VLOOKUP($N18,INDIRECT($N$5),U$6,0))</f>
        <v>45.653868946657127</v>
      </c>
      <c r="V18" s="79" cm="1">
        <f t="array" aca="1" ref="V18" ca="1">IF($M18="Y",VLOOKUP($N18,INDIRECT($N$5),V$6,0)*INDIRECT($M$2),VLOOKUP($N18,INDIRECT($N$5),V$6,0))</f>
        <v>47.937186251177003</v>
      </c>
      <c r="W18" s="79" cm="1">
        <f t="array" aca="1" ref="W18" ca="1">IF($M18="Y",VLOOKUP($N18,INDIRECT($N$5),W$6,0)*INDIRECT($M$2),VLOOKUP($N18,INDIRECT($N$5),W$6,0))</f>
        <v>50.83188359898363</v>
      </c>
      <c r="Y18" s="60" t="str">
        <f t="shared" ref="Y18:AA18" si="23">N18</f>
        <v>08170C</v>
      </c>
      <c r="Z18" s="60" t="str">
        <f t="shared" si="23"/>
        <v>01</v>
      </c>
      <c r="AA18" s="66" t="str">
        <f t="shared" si="23"/>
        <v>Police Officer</v>
      </c>
      <c r="AB18" s="67">
        <f t="shared" ref="AB18:AH18" ca="1" si="24">ROUND(Q18,3)</f>
        <v>39.241</v>
      </c>
      <c r="AC18" s="67">
        <f t="shared" ca="1" si="24"/>
        <v>40.813000000000002</v>
      </c>
      <c r="AD18" s="67">
        <f t="shared" ca="1" si="24"/>
        <v>42.006999999999998</v>
      </c>
      <c r="AE18" s="67">
        <f t="shared" ca="1" si="24"/>
        <v>43.262999999999998</v>
      </c>
      <c r="AF18" s="67">
        <f t="shared" ca="1" si="24"/>
        <v>45.654000000000003</v>
      </c>
      <c r="AG18" s="67">
        <f t="shared" ca="1" si="24"/>
        <v>47.936999999999998</v>
      </c>
      <c r="AH18" s="67">
        <f t="shared" ca="1" si="24"/>
        <v>50.832000000000001</v>
      </c>
      <c r="AJ18" s="33"/>
    </row>
    <row r="19" spans="1:36" x14ac:dyDescent="0.3">
      <c r="A19" s="18"/>
      <c r="B19" s="19"/>
      <c r="C19" s="19"/>
      <c r="D19" s="20"/>
      <c r="E19" s="95"/>
      <c r="F19" s="95"/>
      <c r="G19" s="95"/>
      <c r="H19" s="95"/>
      <c r="I19" s="95"/>
      <c r="J19" s="95"/>
      <c r="K19" s="95"/>
      <c r="L19" s="22"/>
      <c r="M19" s="81"/>
      <c r="AJ19" s="33"/>
    </row>
    <row r="20" spans="1:36" x14ac:dyDescent="0.3">
      <c r="A20" s="18"/>
      <c r="B20" s="19"/>
      <c r="C20" s="19"/>
      <c r="D20" s="20"/>
      <c r="E20" s="21"/>
      <c r="F20" s="21"/>
      <c r="G20" s="21"/>
      <c r="H20" s="21"/>
      <c r="I20" s="21"/>
      <c r="J20" s="21"/>
      <c r="K20" s="21"/>
      <c r="L20" s="22"/>
      <c r="M20" s="81"/>
      <c r="Q20" s="79"/>
      <c r="R20" s="79"/>
      <c r="S20" s="79"/>
      <c r="T20" s="79"/>
      <c r="U20" s="79"/>
      <c r="V20" s="79"/>
      <c r="W20" s="79"/>
      <c r="AJ20" s="33"/>
    </row>
    <row r="21" spans="1:36" x14ac:dyDescent="0.3">
      <c r="A21" s="35" t="s">
        <v>42</v>
      </c>
      <c r="B21" s="22"/>
      <c r="C21" s="22"/>
      <c r="D21" s="33"/>
      <c r="E21" s="33"/>
      <c r="F21" s="33"/>
      <c r="G21" s="33"/>
      <c r="I21" s="33"/>
      <c r="J21" s="36"/>
      <c r="K21" s="36"/>
      <c r="L21" s="36"/>
      <c r="M21" s="82"/>
      <c r="Y21" s="60" t="s">
        <v>42</v>
      </c>
      <c r="AB21" s="60" t="s">
        <v>155</v>
      </c>
      <c r="AJ21" s="33"/>
    </row>
    <row r="22" spans="1:36" x14ac:dyDescent="0.3">
      <c r="A22" s="21">
        <f ca="1">Q22</f>
        <v>1.2988736004820622</v>
      </c>
      <c r="B22" s="37" t="s">
        <v>43</v>
      </c>
      <c r="F22" s="101"/>
      <c r="G22" s="21"/>
      <c r="M22" s="77" t="s">
        <v>135</v>
      </c>
      <c r="N22" s="78" t="s">
        <v>114</v>
      </c>
      <c r="Q22" s="79" cm="1">
        <f t="array" aca="1" ref="Q22" ca="1">IF($M22="Y",VLOOKUP($N22,INDIRECT($N$5),Q$6,0)*INDIRECT($M$2),VLOOKUP($N22,INDIRECT($N$5),Q$6,0))+1</f>
        <v>1.2988736004820622</v>
      </c>
      <c r="S22" s="83"/>
      <c r="U22" s="79"/>
      <c r="Y22" s="60" t="str">
        <f>N22</f>
        <v>7th Year</v>
      </c>
      <c r="AB22" s="67">
        <f ca="1">ROUND(Q22,3)</f>
        <v>1.2989999999999999</v>
      </c>
      <c r="AJ22" s="33"/>
    </row>
    <row r="23" spans="1:36" x14ac:dyDescent="0.3">
      <c r="A23" s="21">
        <f t="shared" ref="A23:A41" ca="1" si="25">Q23</f>
        <v>1.422979040682236</v>
      </c>
      <c r="B23" s="37" t="s">
        <v>44</v>
      </c>
      <c r="F23" s="101"/>
      <c r="G23" s="21"/>
      <c r="M23" s="77" t="s">
        <v>135</v>
      </c>
      <c r="N23" s="78" t="s">
        <v>115</v>
      </c>
      <c r="Q23" s="79" cm="1">
        <f t="array" aca="1" ref="Q23" ca="1">IF($M23="Y",VLOOKUP($N23,INDIRECT($N$5),Q$6,0)*INDIRECT($M$2),VLOOKUP($N23,INDIRECT($N$5),Q$6,0))+1</f>
        <v>1.422979040682236</v>
      </c>
      <c r="S23" s="83"/>
      <c r="U23" s="79"/>
      <c r="Y23" s="60" t="str">
        <f t="shared" ref="Y23:Y41" si="26">N23</f>
        <v>8th Year</v>
      </c>
      <c r="AB23" s="67">
        <f t="shared" ref="AB23:AB41" ca="1" si="27">ROUND(Q23,3)</f>
        <v>1.423</v>
      </c>
      <c r="AJ23" s="33"/>
    </row>
    <row r="24" spans="1:36" x14ac:dyDescent="0.3">
      <c r="A24" s="21">
        <f t="shared" ca="1" si="25"/>
        <v>1.5470844808824094</v>
      </c>
      <c r="B24" s="37" t="s">
        <v>45</v>
      </c>
      <c r="F24" s="101"/>
      <c r="G24" s="21"/>
      <c r="M24" s="77" t="s">
        <v>135</v>
      </c>
      <c r="N24" s="78" t="s">
        <v>116</v>
      </c>
      <c r="Q24" s="79" cm="1">
        <f t="array" aca="1" ref="Q24" ca="1">IF($M24="Y",VLOOKUP($N24,INDIRECT($N$5),Q$6,0)*INDIRECT($M$2),VLOOKUP($N24,INDIRECT($N$5),Q$6,0))+1</f>
        <v>1.5470844808824094</v>
      </c>
      <c r="S24" s="83"/>
      <c r="U24" s="79"/>
      <c r="Y24" s="60" t="str">
        <f t="shared" si="26"/>
        <v>9th Year</v>
      </c>
      <c r="AB24" s="67">
        <f t="shared" ca="1" si="27"/>
        <v>1.5469999999999999</v>
      </c>
      <c r="AJ24" s="33"/>
    </row>
    <row r="25" spans="1:36" x14ac:dyDescent="0.3">
      <c r="A25" s="21">
        <f t="shared" ca="1" si="25"/>
        <v>1.6711899210825829</v>
      </c>
      <c r="B25" s="37" t="s">
        <v>46</v>
      </c>
      <c r="F25" s="101"/>
      <c r="G25" s="21"/>
      <c r="M25" s="77" t="s">
        <v>135</v>
      </c>
      <c r="N25" s="78" t="s">
        <v>117</v>
      </c>
      <c r="Q25" s="79" cm="1">
        <f t="array" aca="1" ref="Q25" ca="1">IF($M25="Y",VLOOKUP($N25,INDIRECT($N$5),Q$6,0)*INDIRECT($M$2),VLOOKUP($N25,INDIRECT($N$5),Q$6,0))+1</f>
        <v>1.6711899210825829</v>
      </c>
      <c r="S25" s="83"/>
      <c r="U25" s="79"/>
      <c r="Y25" s="60" t="str">
        <f t="shared" si="26"/>
        <v>10th Year</v>
      </c>
      <c r="AB25" s="67">
        <f t="shared" ca="1" si="27"/>
        <v>1.671</v>
      </c>
      <c r="AJ25" s="33"/>
    </row>
    <row r="26" spans="1:36" x14ac:dyDescent="0.3">
      <c r="A26" s="21">
        <f t="shared" ca="1" si="25"/>
        <v>1.7952953612827565</v>
      </c>
      <c r="B26" s="37" t="s">
        <v>47</v>
      </c>
      <c r="D26" s="25"/>
      <c r="E26" s="25"/>
      <c r="F26" s="101"/>
      <c r="G26" s="21"/>
      <c r="M26" s="77" t="s">
        <v>135</v>
      </c>
      <c r="N26" s="78" t="s">
        <v>118</v>
      </c>
      <c r="Q26" s="79" cm="1">
        <f t="array" aca="1" ref="Q26" ca="1">IF($M26="Y",VLOOKUP($N26,INDIRECT($N$5),Q$6,0)*INDIRECT($M$2),VLOOKUP($N26,INDIRECT($N$5),Q$6,0))+1</f>
        <v>1.7952953612827565</v>
      </c>
      <c r="S26" s="83"/>
      <c r="U26" s="79"/>
      <c r="Y26" s="60" t="str">
        <f t="shared" si="26"/>
        <v>11th Year</v>
      </c>
      <c r="AB26" s="67">
        <f t="shared" ca="1" si="27"/>
        <v>1.7949999999999999</v>
      </c>
      <c r="AJ26" s="33"/>
    </row>
    <row r="27" spans="1:36" x14ac:dyDescent="0.3">
      <c r="A27" s="21">
        <f t="shared" ca="1" si="25"/>
        <v>2.436931507930602</v>
      </c>
      <c r="B27" s="37" t="s">
        <v>48</v>
      </c>
      <c r="C27" s="37"/>
      <c r="D27" s="25"/>
      <c r="E27" s="25"/>
      <c r="F27" s="101"/>
      <c r="G27" s="21"/>
      <c r="L27" s="23"/>
      <c r="M27" s="77" t="s">
        <v>135</v>
      </c>
      <c r="N27" s="78" t="s">
        <v>119</v>
      </c>
      <c r="Q27" s="79" cm="1">
        <f t="array" aca="1" ref="Q27" ca="1">IF($M27="Y",VLOOKUP($N27,INDIRECT($N$5),Q$6,0)*INDIRECT($M$2),VLOOKUP($N27,INDIRECT($N$5),Q$6,0))</f>
        <v>2.436931507930602</v>
      </c>
      <c r="S27" s="83"/>
      <c r="U27" s="79"/>
      <c r="Y27" s="60" t="str">
        <f t="shared" si="26"/>
        <v>12th Year</v>
      </c>
      <c r="AB27" s="67">
        <f t="shared" ca="1" si="27"/>
        <v>2.4369999999999998</v>
      </c>
      <c r="AJ27" s="33"/>
    </row>
    <row r="28" spans="1:36" x14ac:dyDescent="0.3">
      <c r="A28" s="21">
        <f t="shared" ca="1" si="25"/>
        <v>2.5610369481307749</v>
      </c>
      <c r="B28" s="39" t="s">
        <v>49</v>
      </c>
      <c r="D28" s="25"/>
      <c r="E28" s="25"/>
      <c r="F28" s="101"/>
      <c r="G28" s="21"/>
      <c r="M28" s="77" t="s">
        <v>135</v>
      </c>
      <c r="N28" s="78" t="s">
        <v>120</v>
      </c>
      <c r="Q28" s="79" cm="1">
        <f t="array" aca="1" ref="Q28" ca="1">IF($M28="Y",VLOOKUP($N28,INDIRECT($N$5),Q$6,0)*INDIRECT($M$2),VLOOKUP($N28,INDIRECT($N$5),Q$6,0))</f>
        <v>2.5610369481307749</v>
      </c>
      <c r="S28" s="83"/>
      <c r="U28" s="79"/>
      <c r="Y28" s="60" t="str">
        <f t="shared" si="26"/>
        <v>13th Year</v>
      </c>
      <c r="AB28" s="67">
        <f t="shared" ca="1" si="27"/>
        <v>2.5609999999999999</v>
      </c>
      <c r="AJ28" s="33"/>
    </row>
    <row r="29" spans="1:36" x14ac:dyDescent="0.3">
      <c r="A29" s="21">
        <f t="shared" ca="1" si="25"/>
        <v>2.6851423883309491</v>
      </c>
      <c r="B29" s="37" t="s">
        <v>50</v>
      </c>
      <c r="F29" s="101"/>
      <c r="G29" s="21"/>
      <c r="M29" s="77" t="s">
        <v>135</v>
      </c>
      <c r="N29" s="78" t="s">
        <v>121</v>
      </c>
      <c r="Q29" s="79" cm="1">
        <f t="array" aca="1" ref="Q29" ca="1">IF($M29="Y",VLOOKUP($N29,INDIRECT($N$5),Q$6,0)*INDIRECT($M$2),VLOOKUP($N29,INDIRECT($N$5),Q$6,0))</f>
        <v>2.6851423883309491</v>
      </c>
      <c r="S29" s="83"/>
      <c r="U29" s="79"/>
      <c r="Y29" s="60" t="str">
        <f t="shared" si="26"/>
        <v>14th Year</v>
      </c>
      <c r="AB29" s="67">
        <f t="shared" ca="1" si="27"/>
        <v>2.6850000000000001</v>
      </c>
      <c r="AJ29" s="33"/>
    </row>
    <row r="30" spans="1:36" x14ac:dyDescent="0.3">
      <c r="A30" s="21">
        <f t="shared" ca="1" si="25"/>
        <v>3.4415522895509878</v>
      </c>
      <c r="B30" s="37" t="s">
        <v>51</v>
      </c>
      <c r="D30" s="25"/>
      <c r="E30" s="25"/>
      <c r="F30" s="102"/>
      <c r="G30" s="21"/>
      <c r="M30" s="77" t="s">
        <v>135</v>
      </c>
      <c r="N30" s="78" t="s">
        <v>122</v>
      </c>
      <c r="Q30" s="79" cm="1">
        <f t="array" aca="1" ref="Q30" ca="1">IF($M30="Y",VLOOKUP($N30,INDIRECT($N$5),Q$6,0)*INDIRECT($M$2),VLOOKUP($N30,INDIRECT($N$5),Q$6,0))</f>
        <v>3.4415522895509878</v>
      </c>
      <c r="S30" s="83"/>
      <c r="U30" s="79"/>
      <c r="Y30" s="60" t="str">
        <f t="shared" si="26"/>
        <v>15th Year</v>
      </c>
      <c r="AB30" s="67">
        <f t="shared" ca="1" si="27"/>
        <v>3.4420000000000002</v>
      </c>
      <c r="AJ30" s="33"/>
    </row>
    <row r="31" spans="1:36" x14ac:dyDescent="0.3">
      <c r="A31" s="21">
        <f t="shared" ca="1" si="25"/>
        <v>3.5656577297511607</v>
      </c>
      <c r="B31" s="37" t="s">
        <v>52</v>
      </c>
      <c r="D31" s="25"/>
      <c r="E31" s="25"/>
      <c r="F31" s="102"/>
      <c r="G31" s="21"/>
      <c r="M31" s="77" t="s">
        <v>135</v>
      </c>
      <c r="N31" s="78" t="s">
        <v>123</v>
      </c>
      <c r="Q31" s="79" cm="1">
        <f t="array" aca="1" ref="Q31" ca="1">IF($M31="Y",VLOOKUP($N31,INDIRECT($N$5),Q$6,0)*INDIRECT($M$2),VLOOKUP($N31,INDIRECT($N$5),Q$6,0))</f>
        <v>3.5656577297511607</v>
      </c>
      <c r="S31" s="83"/>
      <c r="U31" s="79"/>
      <c r="Y31" s="60" t="str">
        <f t="shared" si="26"/>
        <v>16th Year</v>
      </c>
      <c r="AB31" s="67">
        <f t="shared" ca="1" si="27"/>
        <v>3.5659999999999998</v>
      </c>
      <c r="AJ31" s="33"/>
    </row>
    <row r="32" spans="1:36" x14ac:dyDescent="0.3">
      <c r="A32" s="21">
        <f t="shared" ca="1" si="25"/>
        <v>3.6897631699513327</v>
      </c>
      <c r="B32" s="37" t="s">
        <v>53</v>
      </c>
      <c r="E32" s="25"/>
      <c r="F32" s="102"/>
      <c r="G32" s="21"/>
      <c r="J32" s="41"/>
      <c r="M32" s="77" t="s">
        <v>135</v>
      </c>
      <c r="N32" s="78" t="s">
        <v>124</v>
      </c>
      <c r="Q32" s="79" cm="1">
        <f t="array" aca="1" ref="Q32" ca="1">IF($M32="Y",VLOOKUP($N32,INDIRECT($N$5),Q$6,0)*INDIRECT($M$2),VLOOKUP($N32,INDIRECT($N$5),Q$6,0))</f>
        <v>3.6897631699513327</v>
      </c>
      <c r="S32" s="83"/>
      <c r="U32" s="79"/>
      <c r="Y32" s="60" t="str">
        <f t="shared" si="26"/>
        <v>17th Year</v>
      </c>
      <c r="AB32" s="67">
        <f t="shared" ca="1" si="27"/>
        <v>3.69</v>
      </c>
      <c r="AJ32" s="33"/>
    </row>
    <row r="33" spans="1:36" x14ac:dyDescent="0.3">
      <c r="A33" s="21">
        <f t="shared" ca="1" si="25"/>
        <v>3.8138686101515074</v>
      </c>
      <c r="B33" s="37" t="s">
        <v>54</v>
      </c>
      <c r="E33" s="25"/>
      <c r="F33" s="102"/>
      <c r="G33" s="21"/>
      <c r="J33" s="41"/>
      <c r="M33" s="77" t="s">
        <v>135</v>
      </c>
      <c r="N33" s="78" t="s">
        <v>125</v>
      </c>
      <c r="Q33" s="79" cm="1">
        <f t="array" aca="1" ref="Q33" ca="1">IF($M33="Y",VLOOKUP($N33,INDIRECT($N$5),Q$6,0)*INDIRECT($M$2),VLOOKUP($N33,INDIRECT($N$5),Q$6,0))</f>
        <v>3.8138686101515074</v>
      </c>
      <c r="S33" s="83"/>
      <c r="U33" s="79"/>
      <c r="Y33" s="60" t="str">
        <f t="shared" si="26"/>
        <v>18th Year</v>
      </c>
      <c r="AB33" s="67">
        <f t="shared" ca="1" si="27"/>
        <v>3.8140000000000001</v>
      </c>
      <c r="AJ33" s="33"/>
    </row>
    <row r="34" spans="1:36" x14ac:dyDescent="0.3">
      <c r="A34" s="21">
        <f t="shared" ca="1" si="25"/>
        <v>3.9379740503516798</v>
      </c>
      <c r="B34" s="37" t="s">
        <v>55</v>
      </c>
      <c r="C34" s="22"/>
      <c r="E34" s="25"/>
      <c r="F34" s="102"/>
      <c r="G34" s="21"/>
      <c r="M34" s="77" t="s">
        <v>135</v>
      </c>
      <c r="N34" s="78" t="s">
        <v>126</v>
      </c>
      <c r="Q34" s="79" cm="1">
        <f t="array" aca="1" ref="Q34" ca="1">IF($M34="Y",VLOOKUP($N34,INDIRECT($N$5),Q$6,0)*INDIRECT($M$2),VLOOKUP($N34,INDIRECT($N$5),Q$6,0))</f>
        <v>3.9379740503516798</v>
      </c>
      <c r="S34" s="83"/>
      <c r="U34" s="79"/>
      <c r="Y34" s="60" t="str">
        <f t="shared" si="26"/>
        <v>19th Year</v>
      </c>
      <c r="AB34" s="67">
        <f t="shared" ca="1" si="27"/>
        <v>3.9380000000000002</v>
      </c>
      <c r="AJ34" s="33"/>
    </row>
    <row r="35" spans="1:36" x14ac:dyDescent="0.3">
      <c r="A35" s="21">
        <f t="shared" ca="1" si="25"/>
        <v>4.9473057359796631</v>
      </c>
      <c r="B35" s="37" t="s">
        <v>56</v>
      </c>
      <c r="D35" s="33"/>
      <c r="E35" s="25"/>
      <c r="F35" s="102"/>
      <c r="G35" s="21"/>
      <c r="J35" s="41"/>
      <c r="M35" s="77" t="s">
        <v>135</v>
      </c>
      <c r="N35" s="78" t="s">
        <v>127</v>
      </c>
      <c r="Q35" s="79" cm="1">
        <f t="array" aca="1" ref="Q35" ca="1">IF($M35="Y",VLOOKUP($N35,INDIRECT($N$5),Q$6,0)*INDIRECT($M$2),VLOOKUP($N35,INDIRECT($N$5),Q$6,0))</f>
        <v>4.9473057359796631</v>
      </c>
      <c r="S35" s="83"/>
      <c r="U35" s="79"/>
      <c r="Y35" s="60" t="str">
        <f t="shared" si="26"/>
        <v>20th Year</v>
      </c>
      <c r="AB35" s="67">
        <f t="shared" ca="1" si="27"/>
        <v>4.9470000000000001</v>
      </c>
      <c r="AJ35" s="33"/>
    </row>
    <row r="36" spans="1:36" x14ac:dyDescent="0.3">
      <c r="A36" s="21">
        <f t="shared" ca="1" si="25"/>
        <v>5.0714111761798373</v>
      </c>
      <c r="B36" s="37" t="s">
        <v>57</v>
      </c>
      <c r="E36" s="33"/>
      <c r="F36" s="102"/>
      <c r="G36" s="21"/>
      <c r="J36" s="41"/>
      <c r="M36" s="77" t="s">
        <v>135</v>
      </c>
      <c r="N36" s="78" t="s">
        <v>128</v>
      </c>
      <c r="Q36" s="79" cm="1">
        <f t="array" aca="1" ref="Q36" ca="1">IF($M36="Y",VLOOKUP($N36,INDIRECT($N$5),Q$6,0)*INDIRECT($M$2),VLOOKUP($N36,INDIRECT($N$5),Q$6,0))</f>
        <v>5.0714111761798373</v>
      </c>
      <c r="S36" s="83"/>
      <c r="U36" s="79"/>
      <c r="Y36" s="60" t="str">
        <f t="shared" si="26"/>
        <v>21st Year</v>
      </c>
      <c r="AB36" s="67">
        <f t="shared" ca="1" si="27"/>
        <v>5.0709999999999997</v>
      </c>
      <c r="AJ36" s="33"/>
    </row>
    <row r="37" spans="1:36" x14ac:dyDescent="0.3">
      <c r="A37" s="21">
        <f t="shared" ca="1" si="25"/>
        <v>5.1955166163800088</v>
      </c>
      <c r="B37" s="37" t="s">
        <v>58</v>
      </c>
      <c r="E37" s="25"/>
      <c r="F37" s="101"/>
      <c r="G37" s="21"/>
      <c r="M37" s="77" t="s">
        <v>135</v>
      </c>
      <c r="N37" s="78" t="s">
        <v>129</v>
      </c>
      <c r="Q37" s="79" cm="1">
        <f t="array" aca="1" ref="Q37" ca="1">IF($M37="Y",VLOOKUP($N37,INDIRECT($N$5),Q$6,0)*INDIRECT($M$2),VLOOKUP($N37,INDIRECT($N$5),Q$6,0))</f>
        <v>5.1955166163800088</v>
      </c>
      <c r="S37" s="83"/>
      <c r="U37" s="79"/>
      <c r="Y37" s="60" t="str">
        <f t="shared" si="26"/>
        <v>22nd Year</v>
      </c>
      <c r="AB37" s="67">
        <f t="shared" ca="1" si="27"/>
        <v>5.1959999999999997</v>
      </c>
      <c r="AJ37" s="33"/>
    </row>
    <row r="38" spans="1:36" x14ac:dyDescent="0.3">
      <c r="A38" s="21">
        <f t="shared" ca="1" si="25"/>
        <v>5.3196220565801839</v>
      </c>
      <c r="B38" s="37" t="s">
        <v>59</v>
      </c>
      <c r="E38" s="25"/>
      <c r="F38" s="101"/>
      <c r="G38" s="21"/>
      <c r="J38" s="41"/>
      <c r="M38" s="77" t="s">
        <v>135</v>
      </c>
      <c r="N38" s="78" t="s">
        <v>130</v>
      </c>
      <c r="Q38" s="79" cm="1">
        <f t="array" aca="1" ref="Q38" ca="1">IF($M38="Y",VLOOKUP($N38,INDIRECT($N$5),Q$6,0)*INDIRECT($M$2),VLOOKUP($N38,INDIRECT($N$5),Q$6,0))</f>
        <v>5.3196220565801839</v>
      </c>
      <c r="S38" s="83"/>
      <c r="U38" s="79"/>
      <c r="Y38" s="60" t="str">
        <f t="shared" si="26"/>
        <v>23rd Year</v>
      </c>
      <c r="AB38" s="67">
        <f t="shared" ca="1" si="27"/>
        <v>5.32</v>
      </c>
      <c r="AJ38" s="33"/>
    </row>
    <row r="39" spans="1:36" x14ac:dyDescent="0.3">
      <c r="A39" s="21">
        <f t="shared" ca="1" si="25"/>
        <v>5.4437274967803564</v>
      </c>
      <c r="B39" s="37" t="s">
        <v>60</v>
      </c>
      <c r="E39" s="25"/>
      <c r="F39" s="101"/>
      <c r="G39" s="21"/>
      <c r="J39" s="41"/>
      <c r="M39" s="77" t="s">
        <v>135</v>
      </c>
      <c r="N39" s="78" t="s">
        <v>131</v>
      </c>
      <c r="Q39" s="79" cm="1">
        <f t="array" aca="1" ref="Q39" ca="1">IF($M39="Y",VLOOKUP($N39,INDIRECT($N$5),Q$6,0)*INDIRECT($M$2),VLOOKUP($N39,INDIRECT($N$5),Q$6,0))</f>
        <v>5.4437274967803564</v>
      </c>
      <c r="S39" s="83"/>
      <c r="U39" s="79"/>
      <c r="Y39" s="60" t="str">
        <f t="shared" si="26"/>
        <v>24th Year</v>
      </c>
      <c r="AB39" s="67">
        <f t="shared" ca="1" si="27"/>
        <v>5.444</v>
      </c>
      <c r="AJ39" s="33"/>
    </row>
    <row r="40" spans="1:36" x14ac:dyDescent="0.3">
      <c r="A40" s="21">
        <f t="shared" ca="1" si="25"/>
        <v>5.9472156135924497</v>
      </c>
      <c r="B40" s="37" t="s">
        <v>61</v>
      </c>
      <c r="E40" s="25"/>
      <c r="F40" s="101"/>
      <c r="G40" s="21"/>
      <c r="M40" s="77" t="s">
        <v>135</v>
      </c>
      <c r="N40" s="78" t="s">
        <v>132</v>
      </c>
      <c r="Q40" s="79" cm="1">
        <f t="array" aca="1" ref="Q40" ca="1">IF($M40="Y",VLOOKUP($N40,INDIRECT($N$5),Q$6,0)*INDIRECT($M$2),VLOOKUP($N40,INDIRECT($N$5),Q$6,0))</f>
        <v>5.9472156135924497</v>
      </c>
      <c r="S40" s="83"/>
      <c r="U40" s="79"/>
      <c r="Y40" s="60" t="str">
        <f t="shared" si="26"/>
        <v>25th Year</v>
      </c>
      <c r="AB40" s="67">
        <f t="shared" ca="1" si="27"/>
        <v>5.9470000000000001</v>
      </c>
      <c r="AJ40" s="33"/>
    </row>
    <row r="41" spans="1:36" x14ac:dyDescent="0.3">
      <c r="A41" s="21">
        <f t="shared" ca="1" si="25"/>
        <v>6.0894386037308275</v>
      </c>
      <c r="B41" s="37" t="s">
        <v>62</v>
      </c>
      <c r="E41" s="25"/>
      <c r="F41" s="101"/>
      <c r="G41" s="21"/>
      <c r="J41" s="41"/>
      <c r="L41" s="22"/>
      <c r="M41" s="81" t="s">
        <v>135</v>
      </c>
      <c r="N41" s="78" t="s">
        <v>133</v>
      </c>
      <c r="Q41" s="79" cm="1">
        <f t="array" aca="1" ref="Q41" ca="1">IF($M41="Y",VLOOKUP($N41,INDIRECT($N$5),Q$6,0)*INDIRECT($M$2),VLOOKUP($N41,INDIRECT($N$5),Q$6,0))</f>
        <v>6.0894386037308275</v>
      </c>
      <c r="S41" s="83"/>
      <c r="U41" s="79"/>
      <c r="Y41" s="60" t="str">
        <f t="shared" si="26"/>
        <v>26th Year</v>
      </c>
      <c r="AB41" s="67">
        <f t="shared" ca="1" si="27"/>
        <v>6.0890000000000004</v>
      </c>
      <c r="AJ41" s="33"/>
    </row>
    <row r="42" spans="1:36" s="33" customFormat="1" x14ac:dyDescent="0.3">
      <c r="B42" s="22"/>
      <c r="C42" s="22"/>
      <c r="F42" s="22"/>
      <c r="G42" s="22"/>
      <c r="H42" s="22"/>
      <c r="I42" s="22"/>
      <c r="J42" s="41"/>
      <c r="K42" s="25"/>
      <c r="L42" s="25"/>
      <c r="M42" s="77"/>
      <c r="N42" s="78"/>
      <c r="O42" s="84"/>
      <c r="P42" s="84"/>
      <c r="Q42" s="84"/>
      <c r="R42" s="84"/>
      <c r="S42" s="84"/>
      <c r="T42" s="84"/>
      <c r="U42" s="79"/>
      <c r="V42" s="84"/>
      <c r="W42" s="84"/>
      <c r="Y42" s="63"/>
      <c r="Z42" s="63"/>
      <c r="AA42" s="68"/>
      <c r="AB42" s="63"/>
      <c r="AC42" s="63"/>
      <c r="AD42" s="63"/>
      <c r="AE42" s="64"/>
      <c r="AF42" s="64"/>
      <c r="AG42" s="64"/>
      <c r="AH42" s="64"/>
    </row>
    <row r="43" spans="1:36" x14ac:dyDescent="0.3">
      <c r="A43" s="43" t="s">
        <v>180</v>
      </c>
      <c r="L43" s="22"/>
      <c r="M43" s="81"/>
      <c r="U43" s="79"/>
      <c r="AJ43" s="33"/>
    </row>
    <row r="44" spans="1:36" x14ac:dyDescent="0.3">
      <c r="A44" s="96" t="str">
        <f ca="1">"A Night Differential in the amount of "&amp;TEXT(Q45,"$#.000")&amp;" shall be paid for all hours worked between the hours of 4:00 p.m. and 6:00 a.m."</f>
        <v>A Night Differential in the amount of $1.911 shall be paid for all hours worked between the hours of 4:00 p.m. and 6:00 a.m.</v>
      </c>
      <c r="D44" s="37"/>
      <c r="E44" s="37"/>
      <c r="F44" s="37"/>
      <c r="G44" s="37"/>
      <c r="H44" s="37"/>
      <c r="I44" s="37"/>
      <c r="J44" s="37"/>
      <c r="N44" s="78" t="s">
        <v>154</v>
      </c>
      <c r="S44" s="85"/>
      <c r="U44" s="79"/>
      <c r="Y44" s="60" t="s">
        <v>154</v>
      </c>
      <c r="AB44" s="60" t="s">
        <v>155</v>
      </c>
    </row>
    <row r="45" spans="1:36" x14ac:dyDescent="0.3">
      <c r="A45" s="97" t="s">
        <v>181</v>
      </c>
      <c r="D45" s="37"/>
      <c r="E45" s="37"/>
      <c r="F45" s="37"/>
      <c r="G45" s="37"/>
      <c r="H45" s="37"/>
      <c r="I45" s="37"/>
      <c r="J45" s="37"/>
      <c r="M45" s="77" t="s">
        <v>135</v>
      </c>
      <c r="N45" s="78" t="s">
        <v>149</v>
      </c>
      <c r="Q45" s="79" cm="1">
        <f t="array" aca="1" ref="Q45" ca="1">IF($M45="Y",VLOOKUP($N45,INDIRECT($N$5),Q$6,0)*INDIRECT($M$2),VLOOKUP($N45,INDIRECT($N$5),Q$6,0))</f>
        <v>1.9114984210516182</v>
      </c>
      <c r="S45" s="85"/>
      <c r="U45" s="79"/>
      <c r="Y45" s="60" t="str">
        <f t="shared" ref="Y45:Y46" si="28">N45</f>
        <v>LNF</v>
      </c>
      <c r="AB45" s="67">
        <f t="shared" ref="AB45:AB46" ca="1" si="29">ROUND(Q45,3)</f>
        <v>1.911</v>
      </c>
    </row>
    <row r="46" spans="1:36" x14ac:dyDescent="0.3">
      <c r="A46" s="21"/>
      <c r="B46" s="37"/>
      <c r="D46" s="37"/>
      <c r="E46" s="37"/>
      <c r="F46" s="37"/>
      <c r="G46" s="37"/>
      <c r="H46" s="37"/>
      <c r="I46" s="37"/>
      <c r="J46" s="37"/>
      <c r="N46" s="78" t="s">
        <v>161</v>
      </c>
      <c r="Q46" s="89">
        <f ca="1">Q45</f>
        <v>1.9114984210516182</v>
      </c>
      <c r="Y46" s="60" t="str">
        <f t="shared" si="28"/>
        <v>LNG</v>
      </c>
      <c r="AB46" s="67">
        <f t="shared" ca="1" si="29"/>
        <v>1.911</v>
      </c>
    </row>
    <row r="47" spans="1:36" x14ac:dyDescent="0.3">
      <c r="D47" s="37"/>
      <c r="E47" s="37"/>
      <c r="F47" s="37"/>
      <c r="G47" s="37"/>
      <c r="H47" s="37"/>
      <c r="I47" s="37"/>
      <c r="J47" s="37"/>
      <c r="N47" s="78" t="s">
        <v>184</v>
      </c>
      <c r="Q47" s="89">
        <f ca="1">Q45</f>
        <v>1.9114984210516182</v>
      </c>
      <c r="Y47" s="60" t="s">
        <v>184</v>
      </c>
      <c r="AB47" s="67">
        <f ca="1">AB45</f>
        <v>1.911</v>
      </c>
    </row>
    <row r="48" spans="1:36" x14ac:dyDescent="0.3">
      <c r="N48" s="78" t="s">
        <v>185</v>
      </c>
      <c r="Q48" s="89">
        <f ca="1">Q45</f>
        <v>1.9114984210516182</v>
      </c>
      <c r="Y48" s="60" t="s">
        <v>185</v>
      </c>
      <c r="AB48" s="67">
        <f ca="1">AB45</f>
        <v>1.911</v>
      </c>
    </row>
  </sheetData>
  <sheetProtection sheet="1" objects="1" scenarios="1"/>
  <pageMargins left="0.25" right="0.25" top="0.75" bottom="0.75" header="0.3" footer="0.3"/>
  <pageSetup scale="82" orientation="landscape" r:id="rId1"/>
  <headerFooter alignWithMargins="0">
    <oddFooter>&amp;L&amp;8Last Updated:  &amp;D&amp;R&amp;8Page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2697-8F31-4301-AEF8-462A5B94051E}">
  <sheetPr>
    <pageSetUpPr fitToPage="1"/>
  </sheetPr>
  <dimension ref="A1:AK48"/>
  <sheetViews>
    <sheetView showGridLines="0" workbookViewId="0">
      <selection activeCell="J15" sqref="J15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0.109375" style="25" customWidth="1"/>
    <col min="13" max="13" width="16.5546875" style="77" hidden="1" customWidth="1"/>
    <col min="14" max="14" width="11" style="78" hidden="1" customWidth="1"/>
    <col min="15" max="15" width="7.88671875" style="78" hidden="1" customWidth="1"/>
    <col min="16" max="16" width="24.5546875" style="78" hidden="1" customWidth="1"/>
    <col min="17" max="23" width="6.88671875" style="78" hidden="1" customWidth="1"/>
    <col min="24" max="24" width="0.109375" style="23" hidden="1" customWidth="1"/>
    <col min="25" max="25" width="11" style="60" hidden="1" customWidth="1"/>
    <col min="26" max="26" width="8.33203125" style="60" hidden="1" customWidth="1"/>
    <col min="27" max="27" width="27" style="66" hidden="1" customWidth="1"/>
    <col min="28" max="30" width="7.44140625" style="60" hidden="1" customWidth="1"/>
    <col min="31" max="34" width="7.44140625" style="61" hidden="1" customWidth="1"/>
    <col min="35" max="35" width="0.109375" style="23" customWidth="1"/>
    <col min="36" max="16384" width="9.109375" style="23"/>
  </cols>
  <sheetData>
    <row r="1" spans="1:37" ht="15.6" x14ac:dyDescent="0.3">
      <c r="A1" s="99" t="s">
        <v>186</v>
      </c>
    </row>
    <row r="2" spans="1:37" s="6" customFormat="1" ht="18" x14ac:dyDescent="0.35">
      <c r="A2" s="54" t="s">
        <v>0</v>
      </c>
      <c r="B2" s="2"/>
      <c r="C2" s="2"/>
      <c r="D2" s="3"/>
      <c r="E2" s="4"/>
      <c r="F2" s="4"/>
      <c r="G2" s="4"/>
      <c r="H2" s="4"/>
      <c r="I2" s="4"/>
      <c r="J2" s="4"/>
      <c r="K2" s="4"/>
      <c r="L2" s="5"/>
      <c r="M2" s="90" t="s">
        <v>175</v>
      </c>
      <c r="N2" s="92">
        <v>1.0249999999999999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ht="15.6" x14ac:dyDescent="0.3">
      <c r="A3" s="52" t="s">
        <v>177</v>
      </c>
      <c r="B3" s="8"/>
      <c r="C3" s="8"/>
      <c r="D3" s="9"/>
      <c r="E3" s="10"/>
      <c r="F3" s="10"/>
      <c r="G3" s="10"/>
      <c r="H3" s="10"/>
      <c r="I3" s="10"/>
      <c r="J3" s="10"/>
      <c r="K3" s="10"/>
      <c r="M3" s="90"/>
      <c r="N3" s="70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ht="14.4" x14ac:dyDescent="0.3">
      <c r="A4" s="98" t="s">
        <v>182</v>
      </c>
      <c r="B4" s="8"/>
      <c r="C4" s="8"/>
      <c r="D4" s="9"/>
      <c r="E4" s="10"/>
      <c r="F4" s="10"/>
      <c r="G4" s="10"/>
      <c r="H4" s="10"/>
      <c r="I4" s="10"/>
      <c r="J4" s="10"/>
      <c r="K4" s="10"/>
      <c r="M4" s="90"/>
      <c r="N4" s="70"/>
      <c r="O4" s="71"/>
      <c r="P4" s="71"/>
      <c r="Q4" s="71"/>
      <c r="R4" s="71"/>
      <c r="S4" s="71"/>
      <c r="T4" s="71"/>
      <c r="U4" s="71"/>
      <c r="V4" s="71"/>
      <c r="W4" s="71"/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x14ac:dyDescent="0.3">
      <c r="A5" s="53" t="s">
        <v>1</v>
      </c>
      <c r="C5" s="8"/>
      <c r="D5" s="9"/>
      <c r="E5" s="10"/>
      <c r="F5" s="10"/>
      <c r="G5" s="10"/>
      <c r="H5" s="10"/>
      <c r="I5" s="10"/>
      <c r="J5" s="10"/>
      <c r="K5" s="10"/>
      <c r="M5" s="90" t="s">
        <v>138</v>
      </c>
      <c r="N5" s="91" t="s">
        <v>173</v>
      </c>
      <c r="O5" s="71"/>
      <c r="P5" s="71"/>
      <c r="Q5" s="71"/>
      <c r="R5" s="71"/>
      <c r="S5" s="71"/>
      <c r="T5" s="71"/>
      <c r="U5" s="71"/>
      <c r="V5" s="71"/>
      <c r="W5" s="71"/>
      <c r="Y5" s="55" t="s">
        <v>183</v>
      </c>
      <c r="Z5" s="55"/>
      <c r="AA5" s="65"/>
      <c r="AB5" s="55"/>
      <c r="AC5" s="55"/>
      <c r="AD5" s="55"/>
      <c r="AE5" s="56"/>
      <c r="AF5" s="56"/>
      <c r="AG5" s="56"/>
      <c r="AH5" s="56"/>
    </row>
    <row r="6" spans="1:37" s="6" customFormat="1" x14ac:dyDescent="0.3">
      <c r="A6" s="53"/>
      <c r="C6" s="8"/>
      <c r="D6" s="9"/>
      <c r="E6" s="10"/>
      <c r="F6" s="10"/>
      <c r="G6" s="10"/>
      <c r="H6" s="10"/>
      <c r="I6" s="10"/>
      <c r="J6" s="10"/>
      <c r="K6" s="10"/>
      <c r="M6" s="71"/>
      <c r="N6" s="71"/>
      <c r="O6" s="71"/>
      <c r="P6" s="71"/>
      <c r="Q6" s="72">
        <v>4</v>
      </c>
      <c r="R6" s="72">
        <v>5</v>
      </c>
      <c r="S6" s="72">
        <v>6</v>
      </c>
      <c r="T6" s="72">
        <v>7</v>
      </c>
      <c r="U6" s="72">
        <v>8</v>
      </c>
      <c r="V6" s="72">
        <v>9</v>
      </c>
      <c r="W6" s="72">
        <v>10</v>
      </c>
      <c r="Y6" s="55"/>
      <c r="Z6" s="55"/>
      <c r="AA6" s="65"/>
      <c r="AB6" s="55"/>
      <c r="AC6" s="55"/>
      <c r="AD6" s="55"/>
      <c r="AE6" s="56"/>
      <c r="AF6" s="56"/>
      <c r="AG6" s="56"/>
      <c r="AH6" s="56"/>
    </row>
    <row r="7" spans="1:37" s="6" customFormat="1" ht="27.6" x14ac:dyDescent="0.3">
      <c r="A7" s="12" t="s">
        <v>2</v>
      </c>
      <c r="B7" s="13" t="s">
        <v>3</v>
      </c>
      <c r="C7" s="12" t="s">
        <v>4</v>
      </c>
      <c r="D7" s="14" t="s">
        <v>5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7"/>
      <c r="L7" s="10"/>
      <c r="M7" s="73" t="s">
        <v>134</v>
      </c>
      <c r="N7" s="74" t="s">
        <v>2</v>
      </c>
      <c r="O7" s="74" t="s">
        <v>4</v>
      </c>
      <c r="P7" s="75" t="s">
        <v>5</v>
      </c>
      <c r="Q7" s="76" t="s">
        <v>7</v>
      </c>
      <c r="R7" s="76" t="s">
        <v>8</v>
      </c>
      <c r="S7" s="76" t="s">
        <v>9</v>
      </c>
      <c r="T7" s="71"/>
      <c r="U7" s="71"/>
      <c r="V7" s="71"/>
      <c r="W7" s="71"/>
      <c r="Y7" s="57" t="s">
        <v>2</v>
      </c>
      <c r="Z7" s="57" t="s">
        <v>4</v>
      </c>
      <c r="AA7" s="58" t="s">
        <v>5</v>
      </c>
      <c r="AB7" s="59" t="s">
        <v>7</v>
      </c>
      <c r="AC7" s="59" t="s">
        <v>8</v>
      </c>
      <c r="AD7" s="59" t="s">
        <v>9</v>
      </c>
      <c r="AE7" s="56"/>
      <c r="AF7" s="56"/>
      <c r="AG7" s="56"/>
      <c r="AH7" s="56"/>
    </row>
    <row r="8" spans="1:37" x14ac:dyDescent="0.3">
      <c r="A8" s="93" t="s">
        <v>19</v>
      </c>
      <c r="B8" s="19" t="s">
        <v>14</v>
      </c>
      <c r="C8" s="19" t="s">
        <v>20</v>
      </c>
      <c r="D8" s="20" t="s">
        <v>21</v>
      </c>
      <c r="E8" s="21">
        <f ca="1">Q8</f>
        <v>56.511457512186233</v>
      </c>
      <c r="F8" s="21">
        <f t="shared" ref="F8:G14" ca="1" si="0">R8</f>
        <v>58.207398926155875</v>
      </c>
      <c r="G8" s="21">
        <f t="shared" ca="1" si="0"/>
        <v>59.953770316091521</v>
      </c>
      <c r="H8" s="21"/>
      <c r="I8" s="21"/>
      <c r="J8" s="21"/>
      <c r="K8" s="21"/>
      <c r="M8" s="77" t="s">
        <v>135</v>
      </c>
      <c r="N8" s="78" t="str">
        <f>A8</f>
        <v>08210C</v>
      </c>
      <c r="O8" s="78" t="str">
        <f>C8</f>
        <v>02</v>
      </c>
      <c r="P8" s="78" t="str">
        <f>D8</f>
        <v>Police Sergeant</v>
      </c>
      <c r="Q8" s="79" cm="1">
        <f t="array" aca="1" ref="Q8" ca="1">IF($M8="Y",VLOOKUP($N8,INDIRECT($N$5),Q$6,0)*INDIRECT($M$2),VLOOKUP($N8,INDIRECT($N$5),Q$6,0))</f>
        <v>56.511457512186233</v>
      </c>
      <c r="R8" s="79" cm="1">
        <f t="array" aca="1" ref="R8" ca="1">IF($M8="Y",VLOOKUP($N8,INDIRECT($N$5),R$6,0)*INDIRECT($M$2),VLOOKUP($N8,INDIRECT($N$5),R$6,0))</f>
        <v>58.207398926155875</v>
      </c>
      <c r="S8" s="79" cm="1">
        <f t="array" aca="1" ref="S8" ca="1">IF($M8="Y",VLOOKUP($N8,INDIRECT($N$5),S$6,0)*INDIRECT($M$2),VLOOKUP($N8,INDIRECT($N$5),S$6,0))</f>
        <v>59.953770316091521</v>
      </c>
      <c r="Y8" s="60" t="str">
        <f t="shared" ref="Y8:AA9" si="1">N8</f>
        <v>08210C</v>
      </c>
      <c r="Z8" s="60" t="str">
        <f t="shared" si="1"/>
        <v>02</v>
      </c>
      <c r="AA8" s="66" t="str">
        <f t="shared" si="1"/>
        <v>Police Sergeant</v>
      </c>
      <c r="AB8" s="67">
        <f ca="1">ROUND(Q8,3)</f>
        <v>56.511000000000003</v>
      </c>
      <c r="AC8" s="67">
        <f t="shared" ref="AC8:AD8" ca="1" si="2">ROUND(R8,3)</f>
        <v>58.207000000000001</v>
      </c>
      <c r="AD8" s="67">
        <f t="shared" ca="1" si="2"/>
        <v>59.954000000000001</v>
      </c>
      <c r="AI8" s="39"/>
      <c r="AJ8" s="100"/>
      <c r="AK8" s="39"/>
    </row>
    <row r="9" spans="1:37" hidden="1" x14ac:dyDescent="0.3">
      <c r="A9" s="93" t="s">
        <v>22</v>
      </c>
      <c r="B9" s="19" t="s">
        <v>23</v>
      </c>
      <c r="C9" s="87" t="s">
        <v>20</v>
      </c>
      <c r="D9" s="20" t="s">
        <v>157</v>
      </c>
      <c r="E9" s="21">
        <f t="shared" ref="E9:E14" ca="1" si="3">Q9</f>
        <v>56.511457512186233</v>
      </c>
      <c r="F9" s="21">
        <f t="shared" ca="1" si="0"/>
        <v>58.207398926155875</v>
      </c>
      <c r="G9" s="21">
        <f t="shared" ca="1" si="0"/>
        <v>59.953770316091521</v>
      </c>
      <c r="H9" s="26"/>
      <c r="I9" s="26"/>
      <c r="J9" s="26"/>
      <c r="K9" s="26"/>
      <c r="M9" s="77" t="s">
        <v>135</v>
      </c>
      <c r="N9" s="78" t="str">
        <f t="shared" ref="N9:N14" si="4">A9</f>
        <v>08142C</v>
      </c>
      <c r="O9" s="78" t="str">
        <f t="shared" ref="O9:P14" si="5">C9</f>
        <v>02</v>
      </c>
      <c r="P9" s="78" t="str">
        <f t="shared" si="5"/>
        <v>Police Investigative Team Leader</v>
      </c>
      <c r="Q9" s="79" cm="1">
        <f t="array" aca="1" ref="Q9" ca="1">IF($M9="Y",VLOOKUP($N9,INDIRECT($N$5),Q$6,0)*INDIRECT($M$2),VLOOKUP($N9,INDIRECT($N$5),Q$6,0))</f>
        <v>56.511457512186233</v>
      </c>
      <c r="R9" s="79" cm="1">
        <f t="array" aca="1" ref="R9" ca="1">IF($M9="Y",VLOOKUP($N9,INDIRECT($N$5),R$6,0)*INDIRECT($M$2),VLOOKUP($N9,INDIRECT($N$5),R$6,0))</f>
        <v>58.207398926155875</v>
      </c>
      <c r="S9" s="79" cm="1">
        <f t="array" aca="1" ref="S9" ca="1">IF($M9="Y",VLOOKUP($N9,INDIRECT($N$5),S$6,0)*INDIRECT($M$2),VLOOKUP($N9,INDIRECT($N$5),S$6,0))</f>
        <v>59.953770316091521</v>
      </c>
      <c r="Y9" s="60" t="str">
        <f t="shared" si="1"/>
        <v>08142C</v>
      </c>
      <c r="Z9" s="60" t="str">
        <f t="shared" si="1"/>
        <v>02</v>
      </c>
      <c r="AA9" s="66" t="str">
        <f t="shared" si="1"/>
        <v>Police Investigative Team Leader</v>
      </c>
      <c r="AB9" s="67">
        <f ca="1">ROUND(Q9,3)</f>
        <v>56.511000000000003</v>
      </c>
      <c r="AC9" s="67">
        <f t="shared" ref="AC9" ca="1" si="6">ROUND(R9,3)</f>
        <v>58.207000000000001</v>
      </c>
      <c r="AD9" s="67">
        <f t="shared" ref="AD9" ca="1" si="7">ROUND(S9,3)</f>
        <v>59.954000000000001</v>
      </c>
      <c r="AI9" s="39"/>
      <c r="AJ9" s="100"/>
      <c r="AK9" s="39"/>
    </row>
    <row r="10" spans="1:37" hidden="1" x14ac:dyDescent="0.3">
      <c r="A10" s="93" t="s">
        <v>25</v>
      </c>
      <c r="B10" s="19" t="s">
        <v>23</v>
      </c>
      <c r="C10" s="87" t="s">
        <v>26</v>
      </c>
      <c r="D10" s="20" t="s">
        <v>158</v>
      </c>
      <c r="E10" s="21">
        <f t="shared" ca="1" si="3"/>
        <v>65.19823145502788</v>
      </c>
      <c r="F10" s="21">
        <f t="shared" ca="1" si="0"/>
        <v>67.792976405786916</v>
      </c>
      <c r="G10" s="21">
        <f t="shared" ca="1" si="0"/>
        <v>70.510408661909949</v>
      </c>
      <c r="H10" s="26"/>
      <c r="I10" s="26"/>
      <c r="J10" s="26"/>
      <c r="K10" s="26"/>
      <c r="M10" s="77" t="s">
        <v>135</v>
      </c>
      <c r="N10" s="78" t="str">
        <f t="shared" si="4"/>
        <v>08225C</v>
      </c>
      <c r="O10" s="78" t="str">
        <f t="shared" si="5"/>
        <v>03</v>
      </c>
      <c r="P10" s="78" t="str">
        <f t="shared" si="5"/>
        <v>Pollice Supv Internal Affairs</v>
      </c>
      <c r="Q10" s="79" cm="1">
        <f t="array" aca="1" ref="Q10" ca="1">IF($M10="Y",VLOOKUP($N10,INDIRECT($N$5),Q$6,0)*INDIRECT($M$2),VLOOKUP($N10,INDIRECT($N$5),Q$6,0))</f>
        <v>65.19823145502788</v>
      </c>
      <c r="R10" s="79" cm="1">
        <f t="array" aca="1" ref="R10" ca="1">IF($M10="Y",VLOOKUP($N10,INDIRECT($N$5),R$6,0)*INDIRECT($M$2),VLOOKUP($N10,INDIRECT($N$5),R$6,0))</f>
        <v>67.792976405786916</v>
      </c>
      <c r="S10" s="79" cm="1">
        <f t="array" aca="1" ref="S10" ca="1">IF($M10="Y",VLOOKUP($N10,INDIRECT($N$5),S$6,0)*INDIRECT($M$2),VLOOKUP($N10,INDIRECT($N$5),S$6,0))</f>
        <v>70.510408661909949</v>
      </c>
      <c r="AB10" s="67"/>
      <c r="AC10" s="67"/>
      <c r="AD10" s="67"/>
      <c r="AI10" s="39"/>
      <c r="AJ10" s="100"/>
      <c r="AK10" s="39"/>
    </row>
    <row r="11" spans="1:37" hidden="1" x14ac:dyDescent="0.3">
      <c r="A11" s="93" t="s">
        <v>28</v>
      </c>
      <c r="B11" s="19" t="s">
        <v>23</v>
      </c>
      <c r="C11" s="87" t="s">
        <v>26</v>
      </c>
      <c r="D11" s="20" t="s">
        <v>159</v>
      </c>
      <c r="E11" s="21">
        <f t="shared" ca="1" si="3"/>
        <v>65.19823145502788</v>
      </c>
      <c r="F11" s="21">
        <f t="shared" ca="1" si="0"/>
        <v>67.792976405786916</v>
      </c>
      <c r="G11" s="21">
        <f t="shared" ca="1" si="0"/>
        <v>70.510408661909949</v>
      </c>
      <c r="H11" s="26"/>
      <c r="I11" s="26"/>
      <c r="J11" s="26"/>
      <c r="K11" s="26"/>
      <c r="M11" s="77" t="s">
        <v>135</v>
      </c>
      <c r="N11" s="78" t="str">
        <f t="shared" si="4"/>
        <v>08235C</v>
      </c>
      <c r="O11" s="78" t="str">
        <f t="shared" si="5"/>
        <v>03</v>
      </c>
      <c r="P11" s="78" t="str">
        <f t="shared" si="5"/>
        <v>Police Supv Morals &amp; Narcotics</v>
      </c>
      <c r="Q11" s="79" cm="1">
        <f t="array" aca="1" ref="Q11" ca="1">IF($M11="Y",VLOOKUP($N11,INDIRECT($N$5),Q$6,0)*INDIRECT($M$2),VLOOKUP($N11,INDIRECT($N$5),Q$6,0))</f>
        <v>65.19823145502788</v>
      </c>
      <c r="R11" s="79" cm="1">
        <f t="array" aca="1" ref="R11" ca="1">IF($M11="Y",VLOOKUP($N11,INDIRECT($N$5),R$6,0)*INDIRECT($M$2),VLOOKUP($N11,INDIRECT($N$5),R$6,0))</f>
        <v>67.792976405786916</v>
      </c>
      <c r="S11" s="79" cm="1">
        <f t="array" aca="1" ref="S11" ca="1">IF($M11="Y",VLOOKUP($N11,INDIRECT($N$5),S$6,0)*INDIRECT($M$2),VLOOKUP($N11,INDIRECT($N$5),S$6,0))</f>
        <v>70.510408661909949</v>
      </c>
      <c r="AB11" s="67"/>
      <c r="AC11" s="67"/>
      <c r="AD11" s="67"/>
      <c r="AI11" s="39"/>
      <c r="AJ11" s="100"/>
      <c r="AK11" s="39"/>
    </row>
    <row r="12" spans="1:37" x14ac:dyDescent="0.3">
      <c r="A12" s="93" t="s">
        <v>30</v>
      </c>
      <c r="B12" s="19" t="s">
        <v>23</v>
      </c>
      <c r="C12" s="19" t="s">
        <v>26</v>
      </c>
      <c r="D12" s="20" t="s">
        <v>31</v>
      </c>
      <c r="E12" s="21">
        <f t="shared" ca="1" si="3"/>
        <v>65.19823145502788</v>
      </c>
      <c r="F12" s="21">
        <f t="shared" ca="1" si="0"/>
        <v>67.792976405786916</v>
      </c>
      <c r="G12" s="21">
        <f t="shared" ca="1" si="0"/>
        <v>70.510408661909949</v>
      </c>
      <c r="H12" s="21"/>
      <c r="I12" s="21"/>
      <c r="J12" s="21"/>
      <c r="K12" s="21"/>
      <c r="M12" s="77" t="s">
        <v>135</v>
      </c>
      <c r="N12" s="78" t="str">
        <f t="shared" si="4"/>
        <v>08150C</v>
      </c>
      <c r="O12" s="78" t="str">
        <f t="shared" si="5"/>
        <v>03</v>
      </c>
      <c r="P12" s="78" t="str">
        <f t="shared" si="5"/>
        <v>Police Lieutenant</v>
      </c>
      <c r="Q12" s="79" cm="1">
        <f t="array" aca="1" ref="Q12" ca="1">IF($M12="Y",VLOOKUP($N12,INDIRECT($N$5),Q$6,0)*INDIRECT($M$2),VLOOKUP($N12,INDIRECT($N$5),Q$6,0))</f>
        <v>65.19823145502788</v>
      </c>
      <c r="R12" s="79" cm="1">
        <f t="array" aca="1" ref="R12" ca="1">IF($M12="Y",VLOOKUP($N12,INDIRECT($N$5),R$6,0)*INDIRECT($M$2),VLOOKUP($N12,INDIRECT($N$5),R$6,0))</f>
        <v>67.792976405786916</v>
      </c>
      <c r="S12" s="79" cm="1">
        <f t="array" aca="1" ref="S12" ca="1">IF($M12="Y",VLOOKUP($N12,INDIRECT($N$5),S$6,0)*INDIRECT($M$2),VLOOKUP($N12,INDIRECT($N$5),S$6,0))</f>
        <v>70.510408661909949</v>
      </c>
      <c r="Y12" s="60" t="str">
        <f t="shared" ref="Y12:AA14" si="8">N12</f>
        <v>08150C</v>
      </c>
      <c r="Z12" s="60" t="str">
        <f t="shared" si="8"/>
        <v>03</v>
      </c>
      <c r="AA12" s="66" t="str">
        <f t="shared" si="8"/>
        <v>Police Lieutenant</v>
      </c>
      <c r="AB12" s="67">
        <f t="shared" ref="AB12:AD14" ca="1" si="9">ROUND(Q12,3)</f>
        <v>65.197999999999993</v>
      </c>
      <c r="AC12" s="67">
        <f t="shared" ca="1" si="9"/>
        <v>67.793000000000006</v>
      </c>
      <c r="AD12" s="67">
        <f t="shared" ca="1" si="9"/>
        <v>70.510000000000005</v>
      </c>
      <c r="AI12" s="39"/>
      <c r="AJ12" s="100"/>
      <c r="AK12" s="39"/>
    </row>
    <row r="13" spans="1:37" x14ac:dyDescent="0.3">
      <c r="A13" s="93" t="s">
        <v>32</v>
      </c>
      <c r="B13" s="19" t="s">
        <v>23</v>
      </c>
      <c r="C13" s="19" t="s">
        <v>33</v>
      </c>
      <c r="D13" s="20" t="s">
        <v>34</v>
      </c>
      <c r="E13" s="21">
        <f t="shared" ca="1" si="3"/>
        <v>72.632715929326835</v>
      </c>
      <c r="F13" s="21">
        <f t="shared" ca="1" si="0"/>
        <v>74.802633195840187</v>
      </c>
      <c r="G13" s="21">
        <f t="shared" ca="1" si="0"/>
        <v>77.049458922432493</v>
      </c>
      <c r="H13" s="26"/>
      <c r="I13" s="26"/>
      <c r="J13" s="26"/>
      <c r="K13" s="26"/>
      <c r="M13" s="77" t="s">
        <v>135</v>
      </c>
      <c r="N13" s="78" t="str">
        <f t="shared" si="4"/>
        <v>08230C</v>
      </c>
      <c r="O13" s="78" t="str">
        <f t="shared" si="5"/>
        <v>04</v>
      </c>
      <c r="P13" s="78" t="str">
        <f t="shared" si="5"/>
        <v>Police Supv Licenses</v>
      </c>
      <c r="Q13" s="79" cm="1">
        <f t="array" aca="1" ref="Q13" ca="1">IF($M13="Y",VLOOKUP($N13,INDIRECT($N$5),Q$6,0)*INDIRECT($M$2),VLOOKUP($N13,INDIRECT($N$5),Q$6,0))</f>
        <v>72.632715929326835</v>
      </c>
      <c r="R13" s="79" cm="1">
        <f t="array" aca="1" ref="R13" ca="1">IF($M13="Y",VLOOKUP($N13,INDIRECT($N$5),R$6,0)*INDIRECT($M$2),VLOOKUP($N13,INDIRECT($N$5),R$6,0))</f>
        <v>74.802633195840187</v>
      </c>
      <c r="S13" s="79" cm="1">
        <f t="array" aca="1" ref="S13" ca="1">IF($M13="Y",VLOOKUP($N13,INDIRECT($N$5),S$6,0)*INDIRECT($M$2),VLOOKUP($N13,INDIRECT($N$5),S$6,0))</f>
        <v>77.049458922432493</v>
      </c>
      <c r="Y13" s="60" t="str">
        <f t="shared" si="8"/>
        <v>08230C</v>
      </c>
      <c r="Z13" s="60" t="str">
        <f t="shared" si="8"/>
        <v>04</v>
      </c>
      <c r="AA13" s="66" t="str">
        <f t="shared" si="8"/>
        <v>Police Supv Licenses</v>
      </c>
      <c r="AB13" s="67">
        <f t="shared" ca="1" si="9"/>
        <v>72.632999999999996</v>
      </c>
      <c r="AC13" s="67">
        <f t="shared" ca="1" si="9"/>
        <v>74.802999999999997</v>
      </c>
      <c r="AD13" s="67">
        <f t="shared" ca="1" si="9"/>
        <v>77.049000000000007</v>
      </c>
      <c r="AI13" s="39"/>
      <c r="AJ13" s="100"/>
      <c r="AK13" s="39"/>
    </row>
    <row r="14" spans="1:37" x14ac:dyDescent="0.3">
      <c r="A14" s="93" t="s">
        <v>189</v>
      </c>
      <c r="B14" s="19" t="s">
        <v>23</v>
      </c>
      <c r="C14" s="87" t="s">
        <v>191</v>
      </c>
      <c r="D14" s="20" t="s">
        <v>190</v>
      </c>
      <c r="E14" s="21">
        <f t="shared" si="3"/>
        <v>72.632999999999996</v>
      </c>
      <c r="F14" s="21">
        <f t="shared" si="0"/>
        <v>74.802999999999997</v>
      </c>
      <c r="G14" s="21">
        <f t="shared" si="0"/>
        <v>77.049000000000007</v>
      </c>
      <c r="H14" s="26"/>
      <c r="I14" s="26"/>
      <c r="J14" s="26"/>
      <c r="K14" s="26"/>
      <c r="M14" s="77" t="s">
        <v>135</v>
      </c>
      <c r="N14" s="78" t="str">
        <f t="shared" si="4"/>
        <v>59511C</v>
      </c>
      <c r="O14" s="78" t="str">
        <f t="shared" si="5"/>
        <v>07</v>
      </c>
      <c r="P14" s="78" t="str">
        <f t="shared" si="5"/>
        <v>Police Lieutenant Car 9</v>
      </c>
      <c r="Q14" s="79">
        <v>72.632999999999996</v>
      </c>
      <c r="R14" s="79">
        <v>74.802999999999997</v>
      </c>
      <c r="S14" s="79">
        <v>77.049000000000007</v>
      </c>
      <c r="Y14" s="60" t="str">
        <f t="shared" si="8"/>
        <v>59511C</v>
      </c>
      <c r="Z14" s="60" t="str">
        <f t="shared" si="8"/>
        <v>07</v>
      </c>
      <c r="AA14" s="66" t="str">
        <f t="shared" si="8"/>
        <v>Police Lieutenant Car 9</v>
      </c>
      <c r="AB14" s="67">
        <f t="shared" si="9"/>
        <v>72.632999999999996</v>
      </c>
      <c r="AC14" s="67">
        <f t="shared" si="9"/>
        <v>74.802999999999997</v>
      </c>
      <c r="AD14" s="67">
        <f t="shared" si="9"/>
        <v>77.049000000000007</v>
      </c>
      <c r="AI14" s="39"/>
      <c r="AJ14" s="100"/>
      <c r="AK14" s="39"/>
    </row>
    <row r="15" spans="1:37" x14ac:dyDescent="0.3">
      <c r="A15" s="22"/>
      <c r="B15" s="22"/>
      <c r="C15" s="22"/>
      <c r="D15" s="33"/>
      <c r="E15" s="26"/>
      <c r="F15" s="26"/>
      <c r="G15" s="26"/>
      <c r="H15" s="26"/>
      <c r="I15" s="26"/>
      <c r="J15" s="26"/>
      <c r="K15" s="22"/>
      <c r="L15" s="23"/>
      <c r="M15" s="78"/>
      <c r="AJ15" s="33"/>
    </row>
    <row r="16" spans="1:37" s="6" customFormat="1" ht="55.2" x14ac:dyDescent="0.3">
      <c r="A16" s="94"/>
      <c r="B16" s="11"/>
      <c r="C16" s="8"/>
      <c r="D16" s="9"/>
      <c r="E16" s="88" t="s">
        <v>156</v>
      </c>
      <c r="F16" s="88" t="s">
        <v>39</v>
      </c>
      <c r="G16" s="88" t="s">
        <v>112</v>
      </c>
      <c r="H16" s="88" t="s">
        <v>113</v>
      </c>
      <c r="I16" s="10"/>
      <c r="J16" s="10"/>
      <c r="K16" s="10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Y16" s="55"/>
      <c r="Z16" s="55"/>
      <c r="AA16" s="65"/>
      <c r="AB16" s="55"/>
      <c r="AC16" s="55"/>
      <c r="AD16" s="55"/>
      <c r="AE16" s="56"/>
      <c r="AF16" s="56"/>
      <c r="AG16" s="56"/>
      <c r="AH16" s="56"/>
      <c r="AJ16" s="103"/>
    </row>
    <row r="17" spans="1:36" s="6" customFormat="1" ht="27.6" x14ac:dyDescent="0.3">
      <c r="A17" s="12" t="s">
        <v>2</v>
      </c>
      <c r="B17" s="13" t="s">
        <v>3</v>
      </c>
      <c r="C17" s="12" t="s">
        <v>4</v>
      </c>
      <c r="D17" s="14" t="s">
        <v>5</v>
      </c>
      <c r="E17" s="15" t="s">
        <v>160</v>
      </c>
      <c r="F17" s="16" t="s">
        <v>7</v>
      </c>
      <c r="G17" s="16" t="s">
        <v>8</v>
      </c>
      <c r="H17" s="16" t="s">
        <v>9</v>
      </c>
      <c r="I17" s="16" t="s">
        <v>10</v>
      </c>
      <c r="J17" s="16" t="s">
        <v>11</v>
      </c>
      <c r="K17" s="16" t="s">
        <v>12</v>
      </c>
      <c r="L17" s="17"/>
      <c r="M17" s="76"/>
      <c r="N17" s="74" t="s">
        <v>2</v>
      </c>
      <c r="O17" s="74" t="s">
        <v>4</v>
      </c>
      <c r="P17" s="75" t="s">
        <v>5</v>
      </c>
      <c r="Q17" s="80" t="s">
        <v>160</v>
      </c>
      <c r="R17" s="76" t="s">
        <v>7</v>
      </c>
      <c r="S17" s="76" t="s">
        <v>8</v>
      </c>
      <c r="T17" s="76" t="s">
        <v>9</v>
      </c>
      <c r="U17" s="76" t="s">
        <v>10</v>
      </c>
      <c r="V17" s="76" t="s">
        <v>11</v>
      </c>
      <c r="W17" s="76" t="s">
        <v>12</v>
      </c>
      <c r="Y17" s="57" t="s">
        <v>2</v>
      </c>
      <c r="Z17" s="57" t="s">
        <v>4</v>
      </c>
      <c r="AA17" s="58" t="s">
        <v>5</v>
      </c>
      <c r="AB17" s="62" t="s">
        <v>160</v>
      </c>
      <c r="AC17" s="59" t="s">
        <v>7</v>
      </c>
      <c r="AD17" s="59" t="s">
        <v>8</v>
      </c>
      <c r="AE17" s="59" t="s">
        <v>9</v>
      </c>
      <c r="AF17" s="59" t="s">
        <v>10</v>
      </c>
      <c r="AG17" s="59" t="s">
        <v>11</v>
      </c>
      <c r="AH17" s="59" t="s">
        <v>12</v>
      </c>
      <c r="AJ17" s="103"/>
    </row>
    <row r="18" spans="1:36" x14ac:dyDescent="0.3">
      <c r="A18" s="93" t="s">
        <v>13</v>
      </c>
      <c r="B18" s="19" t="s">
        <v>14</v>
      </c>
      <c r="C18" s="19" t="s">
        <v>15</v>
      </c>
      <c r="D18" s="20" t="s">
        <v>95</v>
      </c>
      <c r="E18" s="21">
        <f t="shared" ref="E18:K18" ca="1" si="10">Q18</f>
        <v>40.221632490616976</v>
      </c>
      <c r="F18" s="21">
        <f t="shared" ca="1" si="10"/>
        <v>41.83305560470847</v>
      </c>
      <c r="G18" s="21">
        <f t="shared" ca="1" si="10"/>
        <v>43.056969827077964</v>
      </c>
      <c r="H18" s="21">
        <f t="shared" ca="1" si="10"/>
        <v>44.344829411117736</v>
      </c>
      <c r="I18" s="21">
        <f t="shared" ca="1" si="10"/>
        <v>46.79521567032355</v>
      </c>
      <c r="J18" s="21">
        <f t="shared" ca="1" si="10"/>
        <v>49.135615907456426</v>
      </c>
      <c r="K18" s="21">
        <f t="shared" ca="1" si="10"/>
        <v>52.102680688958216</v>
      </c>
      <c r="L18" s="22"/>
      <c r="M18" s="81" t="s">
        <v>135</v>
      </c>
      <c r="N18" s="78" t="str">
        <f>A18</f>
        <v>08170C</v>
      </c>
      <c r="O18" s="78" t="str">
        <f>C18</f>
        <v>01</v>
      </c>
      <c r="P18" s="78" t="str">
        <f>D18</f>
        <v>Police Officer</v>
      </c>
      <c r="Q18" s="79" cm="1">
        <f t="array" aca="1" ref="Q18" ca="1">IF($M18="Y",VLOOKUP($N18,INDIRECT($N$5),Q$6,0)*INDIRECT($M$2),VLOOKUP($N18,INDIRECT($N$5),Q$6,0))</f>
        <v>40.221632490616976</v>
      </c>
      <c r="R18" s="79" cm="1">
        <f t="array" aca="1" ref="R18" ca="1">IF($M18="Y",VLOOKUP($N18,INDIRECT($N$5),R$6,0)*INDIRECT($M$2),VLOOKUP($N18,INDIRECT($N$5),R$6,0))</f>
        <v>41.83305560470847</v>
      </c>
      <c r="S18" s="79" cm="1">
        <f t="array" aca="1" ref="S18" ca="1">IF($M18="Y",VLOOKUP($N18,INDIRECT($N$5),S$6,0)*INDIRECT($M$2),VLOOKUP($N18,INDIRECT($N$5),S$6,0))</f>
        <v>43.056969827077964</v>
      </c>
      <c r="T18" s="79" cm="1">
        <f t="array" aca="1" ref="T18" ca="1">IF($M18="Y",VLOOKUP($N18,INDIRECT($N$5),T$6,0)*INDIRECT($M$2),VLOOKUP($N18,INDIRECT($N$5),T$6,0))</f>
        <v>44.344829411117736</v>
      </c>
      <c r="U18" s="79" cm="1">
        <f t="array" aca="1" ref="U18" ca="1">IF($M18="Y",VLOOKUP($N18,INDIRECT($N$5),U$6,0)*INDIRECT($M$2),VLOOKUP($N18,INDIRECT($N$5),U$6,0))</f>
        <v>46.79521567032355</v>
      </c>
      <c r="V18" s="79" cm="1">
        <f t="array" aca="1" ref="V18" ca="1">IF($M18="Y",VLOOKUP($N18,INDIRECT($N$5),V$6,0)*INDIRECT($M$2),VLOOKUP($N18,INDIRECT($N$5),V$6,0))</f>
        <v>49.135615907456426</v>
      </c>
      <c r="W18" s="79" cm="1">
        <f t="array" aca="1" ref="W18" ca="1">IF($M18="Y",VLOOKUP($N18,INDIRECT($N$5),W$6,0)*INDIRECT($M$2),VLOOKUP($N18,INDIRECT($N$5),W$6,0))</f>
        <v>52.102680688958216</v>
      </c>
      <c r="Y18" s="60" t="str">
        <f t="shared" ref="Y18:AA18" si="11">N18</f>
        <v>08170C</v>
      </c>
      <c r="Z18" s="60" t="str">
        <f t="shared" si="11"/>
        <v>01</v>
      </c>
      <c r="AA18" s="66" t="str">
        <f t="shared" si="11"/>
        <v>Police Officer</v>
      </c>
      <c r="AB18" s="67">
        <f t="shared" ref="AB18:AH18" ca="1" si="12">ROUND(Q18,3)</f>
        <v>40.222000000000001</v>
      </c>
      <c r="AC18" s="67">
        <f t="shared" ca="1" si="12"/>
        <v>41.832999999999998</v>
      </c>
      <c r="AD18" s="67">
        <f t="shared" ca="1" si="12"/>
        <v>43.057000000000002</v>
      </c>
      <c r="AE18" s="67">
        <f t="shared" ca="1" si="12"/>
        <v>44.344999999999999</v>
      </c>
      <c r="AF18" s="67">
        <f t="shared" ca="1" si="12"/>
        <v>46.795000000000002</v>
      </c>
      <c r="AG18" s="67">
        <f t="shared" ca="1" si="12"/>
        <v>49.136000000000003</v>
      </c>
      <c r="AH18" s="67">
        <f t="shared" ca="1" si="12"/>
        <v>52.103000000000002</v>
      </c>
      <c r="AJ18" s="33"/>
    </row>
    <row r="19" spans="1:36" x14ac:dyDescent="0.3">
      <c r="A19" s="18"/>
      <c r="B19" s="19"/>
      <c r="C19" s="19"/>
      <c r="D19" s="20"/>
      <c r="E19" s="21"/>
      <c r="F19" s="21"/>
      <c r="G19" s="21"/>
      <c r="H19" s="21"/>
      <c r="I19" s="21"/>
      <c r="J19" s="21"/>
      <c r="K19" s="21"/>
      <c r="L19" s="22"/>
      <c r="M19" s="81"/>
      <c r="AJ19" s="33"/>
    </row>
    <row r="20" spans="1:36" x14ac:dyDescent="0.3">
      <c r="A20" s="18"/>
      <c r="B20" s="19"/>
      <c r="C20" s="19"/>
      <c r="D20" s="20"/>
      <c r="E20" s="21"/>
      <c r="F20" s="21"/>
      <c r="G20" s="21"/>
      <c r="H20" s="21"/>
      <c r="I20" s="21"/>
      <c r="J20" s="21"/>
      <c r="K20" s="21"/>
      <c r="L20" s="22"/>
      <c r="M20" s="81"/>
      <c r="Q20" s="79"/>
      <c r="R20" s="79"/>
      <c r="S20" s="79"/>
      <c r="T20" s="79"/>
      <c r="U20" s="79"/>
      <c r="V20" s="79"/>
      <c r="W20" s="79"/>
      <c r="AJ20" s="33"/>
    </row>
    <row r="21" spans="1:36" x14ac:dyDescent="0.3">
      <c r="A21" s="35" t="s">
        <v>42</v>
      </c>
      <c r="B21" s="22"/>
      <c r="C21" s="22"/>
      <c r="D21" s="33"/>
      <c r="E21" s="33"/>
      <c r="F21" s="33"/>
      <c r="G21" s="33"/>
      <c r="I21" s="33"/>
      <c r="J21" s="36"/>
      <c r="K21" s="36"/>
      <c r="L21" s="36"/>
      <c r="M21" s="82"/>
      <c r="Y21" s="60" t="s">
        <v>42</v>
      </c>
      <c r="AB21" s="60" t="s">
        <v>155</v>
      </c>
      <c r="AJ21" s="33"/>
    </row>
    <row r="22" spans="1:36" x14ac:dyDescent="0.3">
      <c r="A22" s="21">
        <f ca="1">Q22</f>
        <v>1.3313454404941136</v>
      </c>
      <c r="B22" s="37" t="s">
        <v>43</v>
      </c>
      <c r="M22" s="77" t="s">
        <v>135</v>
      </c>
      <c r="N22" s="78" t="s">
        <v>114</v>
      </c>
      <c r="Q22" s="79" cm="1">
        <f t="array" aca="1" ref="Q22" ca="1">IF($M22="Y",VLOOKUP($N22,INDIRECT($N$5),Q$6,0)*INDIRECT($M$2),VLOOKUP($N22,INDIRECT($N$5),Q$6,0))</f>
        <v>1.3313454404941136</v>
      </c>
      <c r="S22" s="83"/>
      <c r="U22" s="79"/>
      <c r="Y22" s="60" t="str">
        <f>N22</f>
        <v>7th Year</v>
      </c>
      <c r="AB22" s="67">
        <f ca="1">ROUND(Q22,3)</f>
        <v>1.331</v>
      </c>
      <c r="AJ22" s="33"/>
    </row>
    <row r="23" spans="1:36" x14ac:dyDescent="0.3">
      <c r="A23" s="21">
        <f t="shared" ref="A23:A41" ca="1" si="13">Q23</f>
        <v>1.4585535166992918</v>
      </c>
      <c r="B23" s="37" t="s">
        <v>44</v>
      </c>
      <c r="M23" s="77" t="s">
        <v>135</v>
      </c>
      <c r="N23" s="78" t="s">
        <v>115</v>
      </c>
      <c r="Q23" s="79" cm="1">
        <f t="array" aca="1" ref="Q23" ca="1">IF($M23="Y",VLOOKUP($N23,INDIRECT($N$5),Q$6,0)*INDIRECT($M$2),VLOOKUP($N23,INDIRECT($N$5),Q$6,0))</f>
        <v>1.4585535166992918</v>
      </c>
      <c r="S23" s="83"/>
      <c r="U23" s="79"/>
      <c r="Y23" s="60" t="str">
        <f t="shared" ref="Y23:Y41" si="14">N23</f>
        <v>8th Year</v>
      </c>
      <c r="AB23" s="67">
        <f t="shared" ref="AB23:AB41" ca="1" si="15">ROUND(Q23,3)</f>
        <v>1.4590000000000001</v>
      </c>
      <c r="AJ23" s="33"/>
    </row>
    <row r="24" spans="1:36" x14ac:dyDescent="0.3">
      <c r="A24" s="21">
        <f t="shared" ca="1" si="13"/>
        <v>1.5857615929044695</v>
      </c>
      <c r="B24" s="37" t="s">
        <v>45</v>
      </c>
      <c r="M24" s="77" t="s">
        <v>135</v>
      </c>
      <c r="N24" s="78" t="s">
        <v>116</v>
      </c>
      <c r="Q24" s="79" cm="1">
        <f t="array" aca="1" ref="Q24" ca="1">IF($M24="Y",VLOOKUP($N24,INDIRECT($N$5),Q$6,0)*INDIRECT($M$2),VLOOKUP($N24,INDIRECT($N$5),Q$6,0))</f>
        <v>1.5857615929044695</v>
      </c>
      <c r="S24" s="83"/>
      <c r="U24" s="79"/>
      <c r="Y24" s="60" t="str">
        <f t="shared" si="14"/>
        <v>9th Year</v>
      </c>
      <c r="AB24" s="67">
        <f t="shared" ca="1" si="15"/>
        <v>1.5860000000000001</v>
      </c>
    </row>
    <row r="25" spans="1:36" x14ac:dyDescent="0.3">
      <c r="A25" s="21">
        <f t="shared" ca="1" si="13"/>
        <v>1.7129696691096474</v>
      </c>
      <c r="B25" s="37" t="s">
        <v>46</v>
      </c>
      <c r="M25" s="77" t="s">
        <v>135</v>
      </c>
      <c r="N25" s="78" t="s">
        <v>117</v>
      </c>
      <c r="Q25" s="79" cm="1">
        <f t="array" aca="1" ref="Q25" ca="1">IF($M25="Y",VLOOKUP($N25,INDIRECT($N$5),Q$6,0)*INDIRECT($M$2),VLOOKUP($N25,INDIRECT($N$5),Q$6,0))</f>
        <v>1.7129696691096474</v>
      </c>
      <c r="S25" s="83"/>
      <c r="U25" s="79"/>
      <c r="Y25" s="60" t="str">
        <f t="shared" si="14"/>
        <v>10th Year</v>
      </c>
      <c r="AB25" s="67">
        <f t="shared" ca="1" si="15"/>
        <v>1.7130000000000001</v>
      </c>
    </row>
    <row r="26" spans="1:36" x14ac:dyDescent="0.3">
      <c r="A26" s="21">
        <f t="shared" ca="1" si="13"/>
        <v>1.8401777453148251</v>
      </c>
      <c r="B26" s="37" t="s">
        <v>47</v>
      </c>
      <c r="D26" s="25"/>
      <c r="E26" s="25"/>
      <c r="M26" s="77" t="s">
        <v>135</v>
      </c>
      <c r="N26" s="78" t="s">
        <v>118</v>
      </c>
      <c r="Q26" s="79" cm="1">
        <f t="array" aca="1" ref="Q26" ca="1">IF($M26="Y",VLOOKUP($N26,INDIRECT($N$5),Q$6,0)*INDIRECT($M$2),VLOOKUP($N26,INDIRECT($N$5),Q$6,0))</f>
        <v>1.8401777453148251</v>
      </c>
      <c r="S26" s="83"/>
      <c r="U26" s="79"/>
      <c r="Y26" s="60" t="str">
        <f t="shared" si="14"/>
        <v>11th Year</v>
      </c>
      <c r="AB26" s="67">
        <f t="shared" ca="1" si="15"/>
        <v>1.84</v>
      </c>
    </row>
    <row r="27" spans="1:36" x14ac:dyDescent="0.3">
      <c r="A27" s="21">
        <f t="shared" ca="1" si="13"/>
        <v>2.497854795628867</v>
      </c>
      <c r="B27" s="37" t="s">
        <v>48</v>
      </c>
      <c r="C27" s="37"/>
      <c r="D27" s="25"/>
      <c r="E27" s="25"/>
      <c r="F27" s="23"/>
      <c r="G27" s="38"/>
      <c r="L27" s="23"/>
      <c r="M27" s="77" t="s">
        <v>135</v>
      </c>
      <c r="N27" s="78" t="s">
        <v>119</v>
      </c>
      <c r="Q27" s="79" cm="1">
        <f t="array" aca="1" ref="Q27" ca="1">IF($M27="Y",VLOOKUP($N27,INDIRECT($N$5),Q$6,0)*INDIRECT($M$2),VLOOKUP($N27,INDIRECT($N$5),Q$6,0))</f>
        <v>2.497854795628867</v>
      </c>
      <c r="S27" s="83"/>
      <c r="U27" s="79"/>
      <c r="Y27" s="60" t="str">
        <f t="shared" si="14"/>
        <v>12th Year</v>
      </c>
      <c r="AB27" s="67">
        <f t="shared" ca="1" si="15"/>
        <v>2.4980000000000002</v>
      </c>
    </row>
    <row r="28" spans="1:36" x14ac:dyDescent="0.3">
      <c r="A28" s="21">
        <f t="shared" ca="1" si="13"/>
        <v>2.6250628718340439</v>
      </c>
      <c r="B28" s="39" t="s">
        <v>49</v>
      </c>
      <c r="D28" s="25"/>
      <c r="E28" s="25"/>
      <c r="M28" s="77" t="s">
        <v>135</v>
      </c>
      <c r="N28" s="78" t="s">
        <v>120</v>
      </c>
      <c r="Q28" s="79" cm="1">
        <f t="array" aca="1" ref="Q28" ca="1">IF($M28="Y",VLOOKUP($N28,INDIRECT($N$5),Q$6,0)*INDIRECT($M$2),VLOOKUP($N28,INDIRECT($N$5),Q$6,0))</f>
        <v>2.6250628718340439</v>
      </c>
      <c r="S28" s="83"/>
      <c r="U28" s="79"/>
      <c r="Y28" s="60" t="str">
        <f t="shared" si="14"/>
        <v>13th Year</v>
      </c>
      <c r="AB28" s="67">
        <f t="shared" ca="1" si="15"/>
        <v>2.625</v>
      </c>
    </row>
    <row r="29" spans="1:36" x14ac:dyDescent="0.3">
      <c r="A29" s="21">
        <f t="shared" ca="1" si="13"/>
        <v>2.7522709480392225</v>
      </c>
      <c r="B29" s="37" t="s">
        <v>50</v>
      </c>
      <c r="M29" s="77" t="s">
        <v>135</v>
      </c>
      <c r="N29" s="78" t="s">
        <v>121</v>
      </c>
      <c r="Q29" s="79" cm="1">
        <f t="array" aca="1" ref="Q29" ca="1">IF($M29="Y",VLOOKUP($N29,INDIRECT($N$5),Q$6,0)*INDIRECT($M$2),VLOOKUP($N29,INDIRECT($N$5),Q$6,0))</f>
        <v>2.7522709480392225</v>
      </c>
      <c r="S29" s="83"/>
      <c r="U29" s="79"/>
      <c r="Y29" s="60" t="str">
        <f t="shared" si="14"/>
        <v>14th Year</v>
      </c>
      <c r="AB29" s="67">
        <f t="shared" ca="1" si="15"/>
        <v>2.7519999999999998</v>
      </c>
    </row>
    <row r="30" spans="1:36" x14ac:dyDescent="0.3">
      <c r="A30" s="21">
        <f t="shared" ca="1" si="13"/>
        <v>3.5275910967897621</v>
      </c>
      <c r="B30" s="37" t="s">
        <v>51</v>
      </c>
      <c r="D30" s="25"/>
      <c r="E30" s="25"/>
      <c r="F30" s="40"/>
      <c r="M30" s="77" t="s">
        <v>135</v>
      </c>
      <c r="N30" s="78" t="s">
        <v>122</v>
      </c>
      <c r="Q30" s="79" cm="1">
        <f t="array" aca="1" ref="Q30" ca="1">IF($M30="Y",VLOOKUP($N30,INDIRECT($N$5),Q$6,0)*INDIRECT($M$2),VLOOKUP($N30,INDIRECT($N$5),Q$6,0))</f>
        <v>3.5275910967897621</v>
      </c>
      <c r="S30" s="83"/>
      <c r="U30" s="79"/>
      <c r="Y30" s="60" t="str">
        <f t="shared" si="14"/>
        <v>15th Year</v>
      </c>
      <c r="AB30" s="67">
        <f t="shared" ca="1" si="15"/>
        <v>3.528</v>
      </c>
    </row>
    <row r="31" spans="1:36" x14ac:dyDescent="0.3">
      <c r="A31" s="21">
        <f t="shared" ca="1" si="13"/>
        <v>3.6547991729949394</v>
      </c>
      <c r="B31" s="37" t="s">
        <v>52</v>
      </c>
      <c r="D31" s="25"/>
      <c r="E31" s="25"/>
      <c r="F31" s="40"/>
      <c r="M31" s="77" t="s">
        <v>135</v>
      </c>
      <c r="N31" s="78" t="s">
        <v>123</v>
      </c>
      <c r="Q31" s="79" cm="1">
        <f t="array" aca="1" ref="Q31" ca="1">IF($M31="Y",VLOOKUP($N31,INDIRECT($N$5),Q$6,0)*INDIRECT($M$2),VLOOKUP($N31,INDIRECT($N$5),Q$6,0))</f>
        <v>3.6547991729949394</v>
      </c>
      <c r="S31" s="83"/>
      <c r="U31" s="79"/>
      <c r="Y31" s="60" t="str">
        <f t="shared" si="14"/>
        <v>16th Year</v>
      </c>
      <c r="AB31" s="67">
        <f t="shared" ca="1" si="15"/>
        <v>3.6549999999999998</v>
      </c>
    </row>
    <row r="32" spans="1:36" x14ac:dyDescent="0.3">
      <c r="A32" s="21">
        <f t="shared" ca="1" si="13"/>
        <v>3.7820072492001158</v>
      </c>
      <c r="B32" s="37" t="s">
        <v>53</v>
      </c>
      <c r="E32" s="25"/>
      <c r="F32" s="40"/>
      <c r="J32" s="41"/>
      <c r="M32" s="77" t="s">
        <v>135</v>
      </c>
      <c r="N32" s="78" t="s">
        <v>124</v>
      </c>
      <c r="Q32" s="79" cm="1">
        <f t="array" aca="1" ref="Q32" ca="1">IF($M32="Y",VLOOKUP($N32,INDIRECT($N$5),Q$6,0)*INDIRECT($M$2),VLOOKUP($N32,INDIRECT($N$5),Q$6,0))</f>
        <v>3.7820072492001158</v>
      </c>
      <c r="S32" s="83"/>
      <c r="U32" s="79"/>
      <c r="Y32" s="60" t="str">
        <f t="shared" si="14"/>
        <v>17th Year</v>
      </c>
      <c r="AB32" s="67">
        <f t="shared" ca="1" si="15"/>
        <v>3.782</v>
      </c>
    </row>
    <row r="33" spans="1:34" x14ac:dyDescent="0.3">
      <c r="A33" s="21">
        <f t="shared" ca="1" si="13"/>
        <v>3.9092153254052948</v>
      </c>
      <c r="B33" s="37" t="s">
        <v>54</v>
      </c>
      <c r="E33" s="25"/>
      <c r="F33" s="40"/>
      <c r="G33" s="23"/>
      <c r="J33" s="41"/>
      <c r="M33" s="77" t="s">
        <v>135</v>
      </c>
      <c r="N33" s="78" t="s">
        <v>125</v>
      </c>
      <c r="Q33" s="79" cm="1">
        <f t="array" aca="1" ref="Q33" ca="1">IF($M33="Y",VLOOKUP($N33,INDIRECT($N$5),Q$6,0)*INDIRECT($M$2),VLOOKUP($N33,INDIRECT($N$5),Q$6,0))</f>
        <v>3.9092153254052948</v>
      </c>
      <c r="S33" s="83"/>
      <c r="U33" s="79"/>
      <c r="Y33" s="60" t="str">
        <f t="shared" si="14"/>
        <v>18th Year</v>
      </c>
      <c r="AB33" s="67">
        <f t="shared" ca="1" si="15"/>
        <v>3.9089999999999998</v>
      </c>
    </row>
    <row r="34" spans="1:34" x14ac:dyDescent="0.3">
      <c r="A34" s="21">
        <f t="shared" ca="1" si="13"/>
        <v>4.0364234016104712</v>
      </c>
      <c r="B34" s="37" t="s">
        <v>55</v>
      </c>
      <c r="C34" s="22"/>
      <c r="E34" s="25"/>
      <c r="F34" s="40"/>
      <c r="G34" s="23"/>
      <c r="M34" s="77" t="s">
        <v>135</v>
      </c>
      <c r="N34" s="78" t="s">
        <v>126</v>
      </c>
      <c r="Q34" s="79" cm="1">
        <f t="array" aca="1" ref="Q34" ca="1">IF($M34="Y",VLOOKUP($N34,INDIRECT($N$5),Q$6,0)*INDIRECT($M$2),VLOOKUP($N34,INDIRECT($N$5),Q$6,0))</f>
        <v>4.0364234016104712</v>
      </c>
      <c r="S34" s="83"/>
      <c r="U34" s="79"/>
      <c r="Y34" s="60" t="str">
        <f t="shared" si="14"/>
        <v>19th Year</v>
      </c>
      <c r="AB34" s="67">
        <f t="shared" ca="1" si="15"/>
        <v>4.0359999999999996</v>
      </c>
    </row>
    <row r="35" spans="1:34" x14ac:dyDescent="0.3">
      <c r="A35" s="21">
        <f t="shared" ca="1" si="13"/>
        <v>5.0709883793791546</v>
      </c>
      <c r="B35" s="37" t="s">
        <v>56</v>
      </c>
      <c r="D35" s="33"/>
      <c r="E35" s="25"/>
      <c r="F35" s="40"/>
      <c r="G35" s="23"/>
      <c r="J35" s="41"/>
      <c r="M35" s="77" t="s">
        <v>135</v>
      </c>
      <c r="N35" s="78" t="s">
        <v>127</v>
      </c>
      <c r="Q35" s="79" cm="1">
        <f t="array" aca="1" ref="Q35" ca="1">IF($M35="Y",VLOOKUP($N35,INDIRECT($N$5),Q$6,0)*INDIRECT($M$2),VLOOKUP($N35,INDIRECT($N$5),Q$6,0))</f>
        <v>5.0709883793791546</v>
      </c>
      <c r="S35" s="83"/>
      <c r="U35" s="79"/>
      <c r="Y35" s="60" t="str">
        <f t="shared" si="14"/>
        <v>20th Year</v>
      </c>
      <c r="AB35" s="67">
        <f t="shared" ca="1" si="15"/>
        <v>5.0709999999999997</v>
      </c>
    </row>
    <row r="36" spans="1:34" x14ac:dyDescent="0.3">
      <c r="A36" s="21">
        <f t="shared" ca="1" si="13"/>
        <v>5.1981964555843332</v>
      </c>
      <c r="B36" s="37" t="s">
        <v>57</v>
      </c>
      <c r="E36" s="33"/>
      <c r="F36" s="40"/>
      <c r="G36" s="33"/>
      <c r="J36" s="41"/>
      <c r="M36" s="77" t="s">
        <v>135</v>
      </c>
      <c r="N36" s="78" t="s">
        <v>128</v>
      </c>
      <c r="Q36" s="79" cm="1">
        <f t="array" aca="1" ref="Q36" ca="1">IF($M36="Y",VLOOKUP($N36,INDIRECT($N$5),Q$6,0)*INDIRECT($M$2),VLOOKUP($N36,INDIRECT($N$5),Q$6,0))</f>
        <v>5.1981964555843332</v>
      </c>
      <c r="S36" s="83"/>
      <c r="U36" s="79"/>
      <c r="Y36" s="60" t="str">
        <f t="shared" si="14"/>
        <v>21st Year</v>
      </c>
      <c r="AB36" s="67">
        <f t="shared" ca="1" si="15"/>
        <v>5.1980000000000004</v>
      </c>
    </row>
    <row r="37" spans="1:34" x14ac:dyDescent="0.3">
      <c r="A37" s="21">
        <f t="shared" ca="1" si="13"/>
        <v>5.3254045317895082</v>
      </c>
      <c r="B37" s="37" t="s">
        <v>58</v>
      </c>
      <c r="E37" s="25"/>
      <c r="M37" s="77" t="s">
        <v>135</v>
      </c>
      <c r="N37" s="78" t="s">
        <v>129</v>
      </c>
      <c r="Q37" s="79" cm="1">
        <f t="array" aca="1" ref="Q37" ca="1">IF($M37="Y",VLOOKUP($N37,INDIRECT($N$5),Q$6,0)*INDIRECT($M$2),VLOOKUP($N37,INDIRECT($N$5),Q$6,0))</f>
        <v>5.3254045317895082</v>
      </c>
      <c r="S37" s="83"/>
      <c r="U37" s="79"/>
      <c r="Y37" s="60" t="str">
        <f t="shared" si="14"/>
        <v>22nd Year</v>
      </c>
      <c r="AB37" s="67">
        <f t="shared" ca="1" si="15"/>
        <v>5.3250000000000002</v>
      </c>
    </row>
    <row r="38" spans="1:34" x14ac:dyDescent="0.3">
      <c r="A38" s="21">
        <f t="shared" ca="1" si="13"/>
        <v>5.4526126079946877</v>
      </c>
      <c r="B38" s="37" t="s">
        <v>59</v>
      </c>
      <c r="E38" s="25"/>
      <c r="J38" s="41"/>
      <c r="M38" s="77" t="s">
        <v>135</v>
      </c>
      <c r="N38" s="78" t="s">
        <v>130</v>
      </c>
      <c r="Q38" s="79" cm="1">
        <f t="array" aca="1" ref="Q38" ca="1">IF($M38="Y",VLOOKUP($N38,INDIRECT($N$5),Q$6,0)*INDIRECT($M$2),VLOOKUP($N38,INDIRECT($N$5),Q$6,0))</f>
        <v>5.4526126079946877</v>
      </c>
      <c r="S38" s="83"/>
      <c r="U38" s="79"/>
      <c r="Y38" s="60" t="str">
        <f t="shared" si="14"/>
        <v>23rd Year</v>
      </c>
      <c r="AB38" s="67">
        <f t="shared" ca="1" si="15"/>
        <v>5.4530000000000003</v>
      </c>
    </row>
    <row r="39" spans="1:34" x14ac:dyDescent="0.3">
      <c r="A39" s="21">
        <f t="shared" ca="1" si="13"/>
        <v>5.5798206841998645</v>
      </c>
      <c r="B39" s="37" t="s">
        <v>60</v>
      </c>
      <c r="E39" s="25"/>
      <c r="J39" s="41"/>
      <c r="M39" s="77" t="s">
        <v>135</v>
      </c>
      <c r="N39" s="78" t="s">
        <v>131</v>
      </c>
      <c r="Q39" s="79" cm="1">
        <f t="array" aca="1" ref="Q39" ca="1">IF($M39="Y",VLOOKUP($N39,INDIRECT($N$5),Q$6,0)*INDIRECT($M$2),VLOOKUP($N39,INDIRECT($N$5),Q$6,0))</f>
        <v>5.5798206841998645</v>
      </c>
      <c r="S39" s="83"/>
      <c r="U39" s="79"/>
      <c r="Y39" s="60" t="str">
        <f t="shared" si="14"/>
        <v>24th Year</v>
      </c>
      <c r="AB39" s="67">
        <f t="shared" ca="1" si="15"/>
        <v>5.58</v>
      </c>
    </row>
    <row r="40" spans="1:34" x14ac:dyDescent="0.3">
      <c r="A40" s="21">
        <f t="shared" ca="1" si="13"/>
        <v>6.0958960039322605</v>
      </c>
      <c r="B40" s="37" t="s">
        <v>61</v>
      </c>
      <c r="E40" s="25"/>
      <c r="M40" s="77" t="s">
        <v>135</v>
      </c>
      <c r="N40" s="78" t="s">
        <v>132</v>
      </c>
      <c r="Q40" s="79" cm="1">
        <f t="array" aca="1" ref="Q40" ca="1">IF($M40="Y",VLOOKUP($N40,INDIRECT($N$5),Q$6,0)*INDIRECT($M$2),VLOOKUP($N40,INDIRECT($N$5),Q$6,0))</f>
        <v>6.0958960039322605</v>
      </c>
      <c r="S40" s="83"/>
      <c r="U40" s="79"/>
      <c r="Y40" s="60" t="str">
        <f t="shared" si="14"/>
        <v>25th Year</v>
      </c>
      <c r="AB40" s="67">
        <f t="shared" ca="1" si="15"/>
        <v>6.0960000000000001</v>
      </c>
    </row>
    <row r="41" spans="1:34" x14ac:dyDescent="0.3">
      <c r="A41" s="21">
        <f t="shared" ca="1" si="13"/>
        <v>6.2416745688240978</v>
      </c>
      <c r="B41" s="37" t="s">
        <v>62</v>
      </c>
      <c r="E41" s="25"/>
      <c r="J41" s="41"/>
      <c r="L41" s="22"/>
      <c r="M41" s="81" t="s">
        <v>135</v>
      </c>
      <c r="N41" s="78" t="s">
        <v>133</v>
      </c>
      <c r="Q41" s="79" cm="1">
        <f t="array" aca="1" ref="Q41" ca="1">IF($M41="Y",VLOOKUP($N41,INDIRECT($N$5),Q$6,0)*INDIRECT($M$2),VLOOKUP($N41,INDIRECT($N$5),Q$6,0))</f>
        <v>6.2416745688240978</v>
      </c>
      <c r="S41" s="83"/>
      <c r="U41" s="79"/>
      <c r="Y41" s="60" t="str">
        <f t="shared" si="14"/>
        <v>26th Year</v>
      </c>
      <c r="AB41" s="67">
        <f t="shared" ca="1" si="15"/>
        <v>6.242</v>
      </c>
    </row>
    <row r="42" spans="1:34" s="33" customFormat="1" x14ac:dyDescent="0.3">
      <c r="B42" s="22"/>
      <c r="C42" s="22"/>
      <c r="F42" s="22"/>
      <c r="G42" s="22"/>
      <c r="H42" s="22"/>
      <c r="I42" s="22"/>
      <c r="J42" s="41"/>
      <c r="K42" s="25"/>
      <c r="L42" s="25"/>
      <c r="M42" s="77"/>
      <c r="N42" s="78"/>
      <c r="O42" s="84"/>
      <c r="P42" s="84"/>
      <c r="Q42" s="84"/>
      <c r="R42" s="84"/>
      <c r="S42" s="84"/>
      <c r="T42" s="84"/>
      <c r="U42" s="79"/>
      <c r="V42" s="84"/>
      <c r="W42" s="84"/>
      <c r="Y42" s="63"/>
      <c r="Z42" s="63"/>
      <c r="AA42" s="68"/>
      <c r="AB42" s="63"/>
      <c r="AC42" s="63"/>
      <c r="AD42" s="63"/>
      <c r="AE42" s="64"/>
      <c r="AF42" s="64"/>
      <c r="AG42" s="64"/>
      <c r="AH42" s="64"/>
    </row>
    <row r="43" spans="1:34" x14ac:dyDescent="0.3">
      <c r="A43" s="43" t="s">
        <v>180</v>
      </c>
      <c r="L43" s="22"/>
      <c r="M43" s="81"/>
      <c r="U43" s="79"/>
    </row>
    <row r="44" spans="1:34" x14ac:dyDescent="0.3">
      <c r="A44" s="96" t="str">
        <f ca="1">"A Night Differential in the amount of "&amp;TEXT(Q45,"$#.000")&amp;" shall be paid for all hours worked between the hours of 4:00 p.m. and 6:00 a.m."</f>
        <v>A Night Differential in the amount of $1.959 shall be paid for all hours worked between the hours of 4:00 p.m. and 6:00 a.m.</v>
      </c>
      <c r="D44" s="37"/>
      <c r="E44" s="37"/>
      <c r="F44" s="37"/>
      <c r="G44" s="37"/>
      <c r="H44" s="37"/>
      <c r="I44" s="37"/>
      <c r="J44" s="37"/>
      <c r="N44" s="78" t="s">
        <v>154</v>
      </c>
      <c r="S44" s="85"/>
      <c r="U44" s="79"/>
      <c r="Y44" s="60" t="s">
        <v>154</v>
      </c>
      <c r="AB44" s="60" t="s">
        <v>155</v>
      </c>
    </row>
    <row r="45" spans="1:34" x14ac:dyDescent="0.3">
      <c r="A45" s="97" t="s">
        <v>181</v>
      </c>
      <c r="D45" s="37"/>
      <c r="E45" s="37"/>
      <c r="F45" s="37"/>
      <c r="G45" s="37"/>
      <c r="H45" s="37"/>
      <c r="I45" s="37"/>
      <c r="J45" s="37"/>
      <c r="M45" s="77" t="s">
        <v>135</v>
      </c>
      <c r="N45" s="78" t="s">
        <v>149</v>
      </c>
      <c r="Q45" s="79" cm="1">
        <f t="array" aca="1" ref="Q45" ca="1">IF($M45="Y",VLOOKUP($N45,INDIRECT($N$5),Q$6,0)*INDIRECT($M$2),VLOOKUP($N45,INDIRECT($N$5),Q$6,0))</f>
        <v>1.9592858815779084</v>
      </c>
      <c r="S45" s="85"/>
      <c r="U45" s="79"/>
      <c r="Y45" s="60" t="str">
        <f t="shared" ref="Y45:Y46" si="16">N45</f>
        <v>LNF</v>
      </c>
      <c r="AB45" s="67">
        <f t="shared" ref="AB45:AB46" ca="1" si="17">ROUND(Q45,3)</f>
        <v>1.9590000000000001</v>
      </c>
    </row>
    <row r="46" spans="1:34" x14ac:dyDescent="0.3">
      <c r="A46" s="21"/>
      <c r="B46" s="37"/>
      <c r="D46" s="37"/>
      <c r="E46" s="37"/>
      <c r="F46" s="37"/>
      <c r="G46" s="37"/>
      <c r="H46" s="37"/>
      <c r="I46" s="37"/>
      <c r="J46" s="37"/>
      <c r="N46" s="78" t="s">
        <v>161</v>
      </c>
      <c r="Q46" s="89">
        <f ca="1">Q45</f>
        <v>1.9592858815779084</v>
      </c>
      <c r="Y46" s="60" t="str">
        <f t="shared" si="16"/>
        <v>LNG</v>
      </c>
      <c r="AB46" s="67">
        <f t="shared" ca="1" si="17"/>
        <v>1.9590000000000001</v>
      </c>
    </row>
    <row r="47" spans="1:34" x14ac:dyDescent="0.3">
      <c r="D47" s="37"/>
      <c r="E47" s="37"/>
      <c r="F47" s="37"/>
      <c r="G47" s="37"/>
      <c r="H47" s="37"/>
      <c r="I47" s="37"/>
      <c r="J47" s="37"/>
      <c r="N47" s="78" t="s">
        <v>184</v>
      </c>
      <c r="Q47" s="79">
        <f ca="1">Q45</f>
        <v>1.9592858815779084</v>
      </c>
      <c r="Y47" s="60" t="s">
        <v>184</v>
      </c>
      <c r="AB47" s="67">
        <f ca="1">AB45</f>
        <v>1.9590000000000001</v>
      </c>
    </row>
    <row r="48" spans="1:34" x14ac:dyDescent="0.3">
      <c r="N48" s="78" t="s">
        <v>185</v>
      </c>
      <c r="Q48" s="79">
        <f ca="1">Q45</f>
        <v>1.9592858815779084</v>
      </c>
      <c r="Y48" s="60" t="s">
        <v>185</v>
      </c>
      <c r="AB48" s="67">
        <f ca="1">AB45</f>
        <v>1.9590000000000001</v>
      </c>
    </row>
  </sheetData>
  <sheetProtection sheet="1" objects="1" scenarios="1"/>
  <pageMargins left="0.25" right="0.25" top="0.75" bottom="0.75" header="0.3" footer="0.3"/>
  <pageSetup scale="82" orientation="landscape" r:id="rId1"/>
  <headerFooter alignWithMargins="0">
    <oddFooter>&amp;L&amp;8Last Updated:  &amp;D&amp;R&amp;8Page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CB727-573E-49C8-9729-9F285EF41CF6}">
  <sheetPr>
    <pageSetUpPr fitToPage="1"/>
  </sheetPr>
  <dimension ref="A1:AK48"/>
  <sheetViews>
    <sheetView showGridLines="0" tabSelected="1" topLeftCell="A6" workbookViewId="0">
      <selection activeCell="AK17" sqref="AK17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9.332031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0" width="9.44140625" style="25" customWidth="1"/>
    <col min="11" max="11" width="7.44140625" style="25" bestFit="1" customWidth="1"/>
    <col min="12" max="12" width="14" style="25" customWidth="1"/>
    <col min="13" max="13" width="16.5546875" style="77" hidden="1" customWidth="1"/>
    <col min="14" max="14" width="11" style="78" hidden="1" customWidth="1"/>
    <col min="15" max="15" width="7.88671875" style="78" hidden="1" customWidth="1"/>
    <col min="16" max="16" width="24.5546875" style="78" hidden="1" customWidth="1"/>
    <col min="17" max="23" width="6.88671875" style="78" hidden="1" customWidth="1"/>
    <col min="24" max="24" width="7.33203125" style="23" hidden="1" customWidth="1"/>
    <col min="25" max="25" width="11" style="60" hidden="1" customWidth="1"/>
    <col min="26" max="26" width="8.33203125" style="60" hidden="1" customWidth="1"/>
    <col min="27" max="27" width="27" style="66" hidden="1" customWidth="1"/>
    <col min="28" max="30" width="7.44140625" style="60" hidden="1" customWidth="1"/>
    <col min="31" max="34" width="7.44140625" style="61" hidden="1" customWidth="1"/>
    <col min="35" max="35" width="0.109375" style="23" customWidth="1"/>
    <col min="36" max="16384" width="9.109375" style="23"/>
  </cols>
  <sheetData>
    <row r="1" spans="1:37" ht="15.6" x14ac:dyDescent="0.3">
      <c r="A1" s="99" t="s">
        <v>186</v>
      </c>
    </row>
    <row r="2" spans="1:37" s="6" customFormat="1" ht="18" x14ac:dyDescent="0.35">
      <c r="A2" s="54" t="s">
        <v>0</v>
      </c>
      <c r="B2" s="2"/>
      <c r="C2" s="2"/>
      <c r="D2" s="3"/>
      <c r="E2" s="4"/>
      <c r="F2" s="4"/>
      <c r="G2" s="4"/>
      <c r="H2" s="4"/>
      <c r="I2" s="4"/>
      <c r="J2" s="4"/>
      <c r="K2" s="4"/>
      <c r="L2" s="5"/>
      <c r="M2" s="90" t="s">
        <v>174</v>
      </c>
      <c r="N2" s="92">
        <v>1.0349999999999999</v>
      </c>
      <c r="O2" s="71"/>
      <c r="P2" s="71"/>
      <c r="Q2" s="71"/>
      <c r="R2" s="71"/>
      <c r="S2" s="71"/>
      <c r="T2" s="71"/>
      <c r="U2" s="71"/>
      <c r="V2" s="71"/>
      <c r="W2" s="71"/>
      <c r="Y2" s="55"/>
      <c r="Z2" s="55"/>
      <c r="AA2" s="65"/>
      <c r="AB2" s="55"/>
      <c r="AC2" s="55"/>
      <c r="AD2" s="55"/>
      <c r="AE2" s="56"/>
      <c r="AF2" s="56"/>
      <c r="AG2" s="56"/>
      <c r="AH2" s="56"/>
    </row>
    <row r="3" spans="1:37" s="6" customFormat="1" ht="15.6" x14ac:dyDescent="0.3">
      <c r="A3" s="52" t="s">
        <v>178</v>
      </c>
      <c r="B3" s="8"/>
      <c r="C3" s="8"/>
      <c r="D3" s="9"/>
      <c r="E3" s="10"/>
      <c r="F3" s="10"/>
      <c r="G3" s="10"/>
      <c r="H3" s="10"/>
      <c r="I3" s="10"/>
      <c r="J3" s="10"/>
      <c r="K3" s="10"/>
      <c r="M3" s="90"/>
      <c r="N3" s="70"/>
      <c r="O3" s="71"/>
      <c r="P3" s="71"/>
      <c r="Q3" s="71"/>
      <c r="R3" s="71"/>
      <c r="S3" s="71"/>
      <c r="T3" s="71"/>
      <c r="U3" s="71"/>
      <c r="V3" s="71"/>
      <c r="W3" s="71"/>
      <c r="Y3" s="55"/>
      <c r="Z3" s="55"/>
      <c r="AA3" s="65"/>
      <c r="AB3" s="55"/>
      <c r="AC3" s="55"/>
      <c r="AD3" s="55"/>
      <c r="AE3" s="56"/>
      <c r="AF3" s="56"/>
      <c r="AG3" s="56"/>
      <c r="AH3" s="56"/>
    </row>
    <row r="4" spans="1:37" s="6" customFormat="1" ht="14.4" x14ac:dyDescent="0.3">
      <c r="A4" s="98" t="s">
        <v>192</v>
      </c>
      <c r="B4" s="8"/>
      <c r="C4" s="8"/>
      <c r="D4" s="9"/>
      <c r="E4" s="10"/>
      <c r="F4" s="10"/>
      <c r="G4" s="10"/>
      <c r="H4" s="10"/>
      <c r="I4" s="10"/>
      <c r="J4" s="10"/>
      <c r="K4" s="10"/>
      <c r="M4" s="90"/>
      <c r="N4" s="70"/>
      <c r="O4" s="71"/>
      <c r="P4" s="71"/>
      <c r="Q4" s="71"/>
      <c r="R4" s="71"/>
      <c r="S4" s="71"/>
      <c r="T4" s="71"/>
      <c r="U4" s="71"/>
      <c r="V4" s="71"/>
      <c r="W4" s="71"/>
      <c r="Y4" s="55"/>
      <c r="Z4" s="55"/>
      <c r="AA4" s="65"/>
      <c r="AB4" s="55"/>
      <c r="AC4" s="55"/>
      <c r="AD4" s="55"/>
      <c r="AE4" s="56"/>
      <c r="AF4" s="56"/>
      <c r="AG4" s="56"/>
      <c r="AH4" s="56"/>
    </row>
    <row r="5" spans="1:37" s="6" customFormat="1" x14ac:dyDescent="0.3">
      <c r="A5" s="53" t="s">
        <v>1</v>
      </c>
      <c r="C5" s="8"/>
      <c r="D5" s="9"/>
      <c r="E5" s="10"/>
      <c r="F5" s="10"/>
      <c r="G5" s="10"/>
      <c r="H5" s="10"/>
      <c r="I5" s="10"/>
      <c r="J5" s="10"/>
      <c r="K5" s="10"/>
      <c r="M5" s="90" t="s">
        <v>138</v>
      </c>
      <c r="N5" s="91" t="s">
        <v>179</v>
      </c>
      <c r="O5" s="71"/>
      <c r="P5" s="71"/>
      <c r="Q5" s="71"/>
      <c r="R5" s="71"/>
      <c r="S5" s="71"/>
      <c r="T5" s="71"/>
      <c r="U5" s="71"/>
      <c r="V5" s="71"/>
      <c r="W5" s="71"/>
      <c r="Y5" s="55" t="s">
        <v>183</v>
      </c>
      <c r="Z5" s="55"/>
      <c r="AA5" s="65"/>
      <c r="AB5" s="55"/>
      <c r="AC5" s="55"/>
      <c r="AD5" s="55"/>
      <c r="AE5" s="56"/>
      <c r="AF5" s="56"/>
      <c r="AG5" s="56"/>
      <c r="AH5" s="56"/>
    </row>
    <row r="6" spans="1:37" s="6" customFormat="1" x14ac:dyDescent="0.3">
      <c r="A6" s="53"/>
      <c r="C6" s="8"/>
      <c r="D6" s="9"/>
      <c r="E6" s="10"/>
      <c r="F6" s="10"/>
      <c r="G6" s="10"/>
      <c r="H6" s="10"/>
      <c r="I6" s="10"/>
      <c r="J6" s="10"/>
      <c r="K6" s="10"/>
      <c r="M6" s="71"/>
      <c r="N6" s="71"/>
      <c r="O6" s="71"/>
      <c r="P6" s="71"/>
      <c r="Q6" s="72">
        <v>4</v>
      </c>
      <c r="R6" s="72">
        <v>5</v>
      </c>
      <c r="S6" s="72">
        <v>6</v>
      </c>
      <c r="T6" s="72">
        <v>7</v>
      </c>
      <c r="U6" s="72">
        <v>8</v>
      </c>
      <c r="V6" s="72">
        <v>9</v>
      </c>
      <c r="W6" s="72">
        <v>10</v>
      </c>
      <c r="Y6" s="55"/>
      <c r="Z6" s="55"/>
      <c r="AA6" s="65"/>
      <c r="AB6" s="55"/>
      <c r="AC6" s="55"/>
      <c r="AD6" s="55"/>
      <c r="AE6" s="56"/>
      <c r="AF6" s="56"/>
      <c r="AG6" s="56"/>
      <c r="AH6" s="56"/>
    </row>
    <row r="7" spans="1:37" s="6" customFormat="1" ht="27.6" x14ac:dyDescent="0.3">
      <c r="A7" s="12" t="s">
        <v>2</v>
      </c>
      <c r="B7" s="13" t="s">
        <v>3</v>
      </c>
      <c r="C7" s="12" t="s">
        <v>4</v>
      </c>
      <c r="D7" s="14" t="s">
        <v>5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7"/>
      <c r="L7" s="10"/>
      <c r="M7" s="73" t="s">
        <v>134</v>
      </c>
      <c r="N7" s="74" t="s">
        <v>2</v>
      </c>
      <c r="O7" s="74" t="s">
        <v>4</v>
      </c>
      <c r="P7" s="75" t="s">
        <v>5</v>
      </c>
      <c r="Q7" s="76" t="s">
        <v>7</v>
      </c>
      <c r="R7" s="76" t="s">
        <v>8</v>
      </c>
      <c r="S7" s="76" t="s">
        <v>9</v>
      </c>
      <c r="T7" s="71"/>
      <c r="U7" s="71"/>
      <c r="V7" s="71"/>
      <c r="W7" s="71"/>
      <c r="Y7" s="57" t="s">
        <v>2</v>
      </c>
      <c r="Z7" s="57" t="s">
        <v>4</v>
      </c>
      <c r="AA7" s="58" t="s">
        <v>5</v>
      </c>
      <c r="AB7" s="59" t="s">
        <v>7</v>
      </c>
      <c r="AC7" s="59" t="s">
        <v>8</v>
      </c>
      <c r="AD7" s="59" t="s">
        <v>9</v>
      </c>
      <c r="AE7" s="56"/>
      <c r="AF7" s="56"/>
      <c r="AG7" s="56"/>
      <c r="AH7" s="56"/>
    </row>
    <row r="8" spans="1:37" x14ac:dyDescent="0.3">
      <c r="A8" s="93" t="s">
        <v>19</v>
      </c>
      <c r="B8" s="19" t="s">
        <v>14</v>
      </c>
      <c r="C8" s="19" t="s">
        <v>20</v>
      </c>
      <c r="D8" s="20" t="s">
        <v>21</v>
      </c>
      <c r="E8" s="21">
        <f ca="1">Q8</f>
        <v>58.489358525112749</v>
      </c>
      <c r="F8" s="21">
        <f t="shared" ref="F8:G14" ca="1" si="0">R8</f>
        <v>60.244657888571325</v>
      </c>
      <c r="G8" s="21">
        <f t="shared" ca="1" si="0"/>
        <v>62.052152277154718</v>
      </c>
      <c r="H8" s="21"/>
      <c r="I8" s="21"/>
      <c r="J8" s="21"/>
      <c r="K8" s="21"/>
      <c r="M8" s="77" t="s">
        <v>135</v>
      </c>
      <c r="N8" s="78" t="str">
        <f>A8</f>
        <v>08210C</v>
      </c>
      <c r="O8" s="78" t="str">
        <f>C8</f>
        <v>02</v>
      </c>
      <c r="P8" s="78" t="str">
        <f>D8</f>
        <v>Police Sergeant</v>
      </c>
      <c r="Q8" s="79" cm="1">
        <f t="array" aca="1" ref="Q8" ca="1">IF($M8="Y",VLOOKUP($N8,INDIRECT($N$5),Q$6,0)*INDIRECT($M$2),VLOOKUP($N8,INDIRECT($N$5),Q$6,0))</f>
        <v>58.489358525112749</v>
      </c>
      <c r="R8" s="79" cm="1">
        <f t="array" aca="1" ref="R8" ca="1">IF($M8="Y",VLOOKUP($N8,INDIRECT($N$5),R$6,0)*INDIRECT($M$2),VLOOKUP($N8,INDIRECT($N$5),R$6,0))</f>
        <v>60.244657888571325</v>
      </c>
      <c r="S8" s="79" cm="1">
        <f t="array" aca="1" ref="S8" ca="1">IF($M8="Y",VLOOKUP($N8,INDIRECT($N$5),S$6,0)*INDIRECT($M$2),VLOOKUP($N8,INDIRECT($N$5),S$6,0))</f>
        <v>62.052152277154718</v>
      </c>
      <c r="Y8" s="60" t="str">
        <f t="shared" ref="Y8:AA9" si="1">N8</f>
        <v>08210C</v>
      </c>
      <c r="Z8" s="60" t="str">
        <f t="shared" si="1"/>
        <v>02</v>
      </c>
      <c r="AA8" s="66" t="str">
        <f t="shared" si="1"/>
        <v>Police Sergeant</v>
      </c>
      <c r="AB8" s="67">
        <f ca="1">ROUND(Q8,3)</f>
        <v>58.488999999999997</v>
      </c>
      <c r="AC8" s="67">
        <f t="shared" ref="AC8:AD8" ca="1" si="2">ROUND(R8,3)</f>
        <v>60.244999999999997</v>
      </c>
      <c r="AD8" s="67">
        <f t="shared" ca="1" si="2"/>
        <v>62.052</v>
      </c>
      <c r="AI8" s="39"/>
      <c r="AJ8" s="39"/>
      <c r="AK8" s="39"/>
    </row>
    <row r="9" spans="1:37" x14ac:dyDescent="0.3">
      <c r="A9" s="93" t="s">
        <v>22</v>
      </c>
      <c r="B9" s="19" t="s">
        <v>23</v>
      </c>
      <c r="C9" s="87" t="s">
        <v>20</v>
      </c>
      <c r="D9" s="20" t="s">
        <v>157</v>
      </c>
      <c r="E9" s="21">
        <f t="shared" ref="E9:E14" ca="1" si="3">Q9</f>
        <v>58.489358525112749</v>
      </c>
      <c r="F9" s="21">
        <f t="shared" ca="1" si="0"/>
        <v>60.244657888571325</v>
      </c>
      <c r="G9" s="21">
        <f t="shared" ca="1" si="0"/>
        <v>62.052152277154718</v>
      </c>
      <c r="H9" s="26"/>
      <c r="I9" s="26"/>
      <c r="J9" s="26"/>
      <c r="K9" s="26"/>
      <c r="M9" s="77" t="s">
        <v>135</v>
      </c>
      <c r="N9" s="78" t="str">
        <f t="shared" ref="N9:N14" si="4">A9</f>
        <v>08142C</v>
      </c>
      <c r="O9" s="78" t="str">
        <f t="shared" ref="O9:P14" si="5">C9</f>
        <v>02</v>
      </c>
      <c r="P9" s="78" t="str">
        <f t="shared" si="5"/>
        <v>Police Investigative Team Leader</v>
      </c>
      <c r="Q9" s="79" cm="1">
        <f t="array" aca="1" ref="Q9" ca="1">IF($M9="Y",VLOOKUP($N9,INDIRECT($N$5),Q$6,0)*INDIRECT($M$2),VLOOKUP($N9,INDIRECT($N$5),Q$6,0))</f>
        <v>58.489358525112749</v>
      </c>
      <c r="R9" s="79" cm="1">
        <f t="array" aca="1" ref="R9" ca="1">IF($M9="Y",VLOOKUP($N9,INDIRECT($N$5),R$6,0)*INDIRECT($M$2),VLOOKUP($N9,INDIRECT($N$5),R$6,0))</f>
        <v>60.244657888571325</v>
      </c>
      <c r="S9" s="79" cm="1">
        <f t="array" aca="1" ref="S9" ca="1">IF($M9="Y",VLOOKUP($N9,INDIRECT($N$5),S$6,0)*INDIRECT($M$2),VLOOKUP($N9,INDIRECT($N$5),S$6,0))</f>
        <v>62.052152277154718</v>
      </c>
      <c r="Y9" s="60" t="str">
        <f t="shared" si="1"/>
        <v>08142C</v>
      </c>
      <c r="Z9" s="60" t="str">
        <f t="shared" si="1"/>
        <v>02</v>
      </c>
      <c r="AA9" s="66" t="str">
        <f t="shared" si="1"/>
        <v>Police Investigative Team Leader</v>
      </c>
      <c r="AB9" s="67">
        <f ca="1">ROUND(Q9,3)</f>
        <v>58.488999999999997</v>
      </c>
      <c r="AC9" s="67">
        <f t="shared" ref="AC9" ca="1" si="6">ROUND(R9,3)</f>
        <v>60.244999999999997</v>
      </c>
      <c r="AD9" s="67">
        <f t="shared" ref="AD9" ca="1" si="7">ROUND(S9,3)</f>
        <v>62.052</v>
      </c>
      <c r="AI9" s="39"/>
      <c r="AJ9" s="39"/>
      <c r="AK9" s="39"/>
    </row>
    <row r="10" spans="1:37" hidden="1" x14ac:dyDescent="0.3">
      <c r="A10" s="93" t="s">
        <v>25</v>
      </c>
      <c r="B10" s="19" t="s">
        <v>23</v>
      </c>
      <c r="C10" s="87" t="s">
        <v>26</v>
      </c>
      <c r="D10" s="20" t="s">
        <v>158</v>
      </c>
      <c r="E10" s="21">
        <f t="shared" ca="1" si="3"/>
        <v>67.48016955595385</v>
      </c>
      <c r="F10" s="21">
        <f t="shared" ca="1" si="0"/>
        <v>70.165730579989457</v>
      </c>
      <c r="G10" s="21">
        <f t="shared" ca="1" si="0"/>
        <v>72.978272965076798</v>
      </c>
      <c r="H10" s="26"/>
      <c r="I10" s="26"/>
      <c r="J10" s="26"/>
      <c r="K10" s="26"/>
      <c r="M10" s="77" t="s">
        <v>135</v>
      </c>
      <c r="N10" s="78" t="str">
        <f t="shared" si="4"/>
        <v>08225C</v>
      </c>
      <c r="O10" s="78" t="str">
        <f t="shared" si="5"/>
        <v>03</v>
      </c>
      <c r="P10" s="78" t="str">
        <f t="shared" si="5"/>
        <v>Pollice Supv Internal Affairs</v>
      </c>
      <c r="Q10" s="79" cm="1">
        <f t="array" aca="1" ref="Q10" ca="1">IF($M10="Y",VLOOKUP($N10,INDIRECT($N$5),Q$6,0)*INDIRECT($M$2),VLOOKUP($N10,INDIRECT($N$5),Q$6,0))</f>
        <v>67.48016955595385</v>
      </c>
      <c r="R10" s="79" cm="1">
        <f t="array" aca="1" ref="R10" ca="1">IF($M10="Y",VLOOKUP($N10,INDIRECT($N$5),R$6,0)*INDIRECT($M$2),VLOOKUP($N10,INDIRECT($N$5),R$6,0))</f>
        <v>70.165730579989457</v>
      </c>
      <c r="S10" s="79" cm="1">
        <f t="array" aca="1" ref="S10" ca="1">IF($M10="Y",VLOOKUP($N10,INDIRECT($N$5),S$6,0)*INDIRECT($M$2),VLOOKUP($N10,INDIRECT($N$5),S$6,0))</f>
        <v>72.978272965076798</v>
      </c>
      <c r="AB10" s="67"/>
      <c r="AC10" s="67"/>
      <c r="AD10" s="67"/>
      <c r="AI10" s="39"/>
      <c r="AJ10" s="39"/>
      <c r="AK10" s="39"/>
    </row>
    <row r="11" spans="1:37" hidden="1" x14ac:dyDescent="0.3">
      <c r="A11" s="93" t="s">
        <v>28</v>
      </c>
      <c r="B11" s="19" t="s">
        <v>23</v>
      </c>
      <c r="C11" s="87" t="s">
        <v>26</v>
      </c>
      <c r="D11" s="20" t="s">
        <v>159</v>
      </c>
      <c r="E11" s="21">
        <f t="shared" ca="1" si="3"/>
        <v>67.48016955595385</v>
      </c>
      <c r="F11" s="21">
        <f t="shared" ca="1" si="0"/>
        <v>70.165730579989457</v>
      </c>
      <c r="G11" s="21">
        <f t="shared" ca="1" si="0"/>
        <v>72.978272965076798</v>
      </c>
      <c r="H11" s="26"/>
      <c r="I11" s="26"/>
      <c r="J11" s="26"/>
      <c r="K11" s="26"/>
      <c r="M11" s="77" t="s">
        <v>135</v>
      </c>
      <c r="N11" s="78" t="str">
        <f t="shared" si="4"/>
        <v>08235C</v>
      </c>
      <c r="O11" s="78" t="str">
        <f t="shared" si="5"/>
        <v>03</v>
      </c>
      <c r="P11" s="78" t="str">
        <f t="shared" si="5"/>
        <v>Police Supv Morals &amp; Narcotics</v>
      </c>
      <c r="Q11" s="79" cm="1">
        <f t="array" aca="1" ref="Q11" ca="1">IF($M11="Y",VLOOKUP($N11,INDIRECT($N$5),Q$6,0)*INDIRECT($M$2),VLOOKUP($N11,INDIRECT($N$5),Q$6,0))</f>
        <v>67.48016955595385</v>
      </c>
      <c r="R11" s="79" cm="1">
        <f t="array" aca="1" ref="R11" ca="1">IF($M11="Y",VLOOKUP($N11,INDIRECT($N$5),R$6,0)*INDIRECT($M$2),VLOOKUP($N11,INDIRECT($N$5),R$6,0))</f>
        <v>70.165730579989457</v>
      </c>
      <c r="S11" s="79" cm="1">
        <f t="array" aca="1" ref="S11" ca="1">IF($M11="Y",VLOOKUP($N11,INDIRECT($N$5),S$6,0)*INDIRECT($M$2),VLOOKUP($N11,INDIRECT($N$5),S$6,0))</f>
        <v>72.978272965076798</v>
      </c>
      <c r="AB11" s="67"/>
      <c r="AC11" s="67"/>
      <c r="AD11" s="67"/>
      <c r="AI11" s="39"/>
      <c r="AJ11" s="39"/>
      <c r="AK11" s="39"/>
    </row>
    <row r="12" spans="1:37" x14ac:dyDescent="0.3">
      <c r="A12" s="93" t="s">
        <v>30</v>
      </c>
      <c r="B12" s="19" t="s">
        <v>23</v>
      </c>
      <c r="C12" s="19" t="s">
        <v>26</v>
      </c>
      <c r="D12" s="20" t="s">
        <v>31</v>
      </c>
      <c r="E12" s="21">
        <f t="shared" ca="1" si="3"/>
        <v>67.48016955595385</v>
      </c>
      <c r="F12" s="21">
        <f t="shared" ca="1" si="0"/>
        <v>70.165730579989457</v>
      </c>
      <c r="G12" s="21">
        <f t="shared" ca="1" si="0"/>
        <v>72.978272965076798</v>
      </c>
      <c r="H12" s="21"/>
      <c r="I12" s="21"/>
      <c r="J12" s="21"/>
      <c r="K12" s="21"/>
      <c r="M12" s="77" t="s">
        <v>135</v>
      </c>
      <c r="N12" s="78" t="str">
        <f t="shared" si="4"/>
        <v>08150C</v>
      </c>
      <c r="O12" s="78" t="str">
        <f t="shared" si="5"/>
        <v>03</v>
      </c>
      <c r="P12" s="78" t="str">
        <f t="shared" si="5"/>
        <v>Police Lieutenant</v>
      </c>
      <c r="Q12" s="79" cm="1">
        <f t="array" aca="1" ref="Q12" ca="1">IF($M12="Y",VLOOKUP($N12,INDIRECT($N$5),Q$6,0)*INDIRECT($M$2),VLOOKUP($N12,INDIRECT($N$5),Q$6,0))</f>
        <v>67.48016955595385</v>
      </c>
      <c r="R12" s="79" cm="1">
        <f t="array" aca="1" ref="R12" ca="1">IF($M12="Y",VLOOKUP($N12,INDIRECT($N$5),R$6,0)*INDIRECT($M$2),VLOOKUP($N12,INDIRECT($N$5),R$6,0))</f>
        <v>70.165730579989457</v>
      </c>
      <c r="S12" s="79" cm="1">
        <f t="array" aca="1" ref="S12" ca="1">IF($M12="Y",VLOOKUP($N12,INDIRECT($N$5),S$6,0)*INDIRECT($M$2),VLOOKUP($N12,INDIRECT($N$5),S$6,0))</f>
        <v>72.978272965076798</v>
      </c>
      <c r="Y12" s="60" t="str">
        <f t="shared" ref="Y12:AA14" si="8">N12</f>
        <v>08150C</v>
      </c>
      <c r="Z12" s="60" t="str">
        <f t="shared" si="8"/>
        <v>03</v>
      </c>
      <c r="AA12" s="66" t="str">
        <f t="shared" si="8"/>
        <v>Police Lieutenant</v>
      </c>
      <c r="AB12" s="67">
        <f t="shared" ref="AB12:AD14" ca="1" si="9">ROUND(Q12,3)</f>
        <v>67.48</v>
      </c>
      <c r="AC12" s="67">
        <f t="shared" ca="1" si="9"/>
        <v>70.165999999999997</v>
      </c>
      <c r="AD12" s="67">
        <f t="shared" ca="1" si="9"/>
        <v>72.977999999999994</v>
      </c>
      <c r="AI12" s="39"/>
      <c r="AJ12" s="39"/>
      <c r="AK12" s="39"/>
    </row>
    <row r="13" spans="1:37" x14ac:dyDescent="0.3">
      <c r="A13" s="93" t="s">
        <v>32</v>
      </c>
      <c r="B13" s="19" t="s">
        <v>23</v>
      </c>
      <c r="C13" s="19" t="s">
        <v>33</v>
      </c>
      <c r="D13" s="20" t="s">
        <v>34</v>
      </c>
      <c r="E13" s="21">
        <f t="shared" ca="1" si="3"/>
        <v>75.174860986853275</v>
      </c>
      <c r="F13" s="21">
        <f t="shared" ca="1" si="0"/>
        <v>77.420725357694593</v>
      </c>
      <c r="G13" s="21">
        <f t="shared" ca="1" si="0"/>
        <v>79.746189984717617</v>
      </c>
      <c r="H13" s="26"/>
      <c r="I13" s="26"/>
      <c r="J13" s="26"/>
      <c r="K13" s="26"/>
      <c r="M13" s="77" t="s">
        <v>135</v>
      </c>
      <c r="N13" s="78" t="str">
        <f t="shared" si="4"/>
        <v>08230C</v>
      </c>
      <c r="O13" s="78" t="str">
        <f t="shared" si="5"/>
        <v>04</v>
      </c>
      <c r="P13" s="78" t="str">
        <f t="shared" si="5"/>
        <v>Police Supv Licenses</v>
      </c>
      <c r="Q13" s="79" cm="1">
        <f t="array" aca="1" ref="Q13" ca="1">IF($M13="Y",VLOOKUP($N13,INDIRECT($N$5),Q$6,0)*INDIRECT($M$2),VLOOKUP($N13,INDIRECT($N$5),Q$6,0))</f>
        <v>75.174860986853275</v>
      </c>
      <c r="R13" s="79" cm="1">
        <f t="array" aca="1" ref="R13" ca="1">IF($M13="Y",VLOOKUP($N13,INDIRECT($N$5),R$6,0)*INDIRECT($M$2),VLOOKUP($N13,INDIRECT($N$5),R$6,0))</f>
        <v>77.420725357694593</v>
      </c>
      <c r="S13" s="79" cm="1">
        <f t="array" aca="1" ref="S13" ca="1">IF($M13="Y",VLOOKUP($N13,INDIRECT($N$5),S$6,0)*INDIRECT($M$2),VLOOKUP($N13,INDIRECT($N$5),S$6,0))</f>
        <v>79.746189984717617</v>
      </c>
      <c r="Y13" s="60" t="str">
        <f t="shared" si="8"/>
        <v>08230C</v>
      </c>
      <c r="Z13" s="60" t="str">
        <f t="shared" si="8"/>
        <v>04</v>
      </c>
      <c r="AA13" s="66" t="str">
        <f t="shared" si="8"/>
        <v>Police Supv Licenses</v>
      </c>
      <c r="AB13" s="67">
        <f t="shared" ca="1" si="9"/>
        <v>75.174999999999997</v>
      </c>
      <c r="AC13" s="67">
        <f t="shared" ca="1" si="9"/>
        <v>77.421000000000006</v>
      </c>
      <c r="AD13" s="67">
        <f t="shared" ca="1" si="9"/>
        <v>79.745999999999995</v>
      </c>
      <c r="AI13" s="39"/>
      <c r="AJ13" s="39"/>
      <c r="AK13" s="39"/>
    </row>
    <row r="14" spans="1:37" x14ac:dyDescent="0.3">
      <c r="A14" s="93" t="s">
        <v>189</v>
      </c>
      <c r="B14" s="19" t="s">
        <v>23</v>
      </c>
      <c r="C14" s="87" t="s">
        <v>191</v>
      </c>
      <c r="D14" s="20" t="s">
        <v>190</v>
      </c>
      <c r="E14" s="21">
        <f t="shared" ca="1" si="3"/>
        <v>75.17515499999999</v>
      </c>
      <c r="F14" s="21">
        <f t="shared" ca="1" si="0"/>
        <v>77.421104999999997</v>
      </c>
      <c r="G14" s="21">
        <f t="shared" ca="1" si="0"/>
        <v>79.745715000000004</v>
      </c>
      <c r="H14" s="26"/>
      <c r="I14" s="26"/>
      <c r="J14" s="26"/>
      <c r="K14" s="26"/>
      <c r="M14" s="77" t="s">
        <v>135</v>
      </c>
      <c r="N14" s="78" t="str">
        <f t="shared" si="4"/>
        <v>59511C</v>
      </c>
      <c r="O14" s="78" t="str">
        <f t="shared" si="5"/>
        <v>07</v>
      </c>
      <c r="P14" s="78" t="str">
        <f t="shared" si="5"/>
        <v>Police Lieutenant Car 9</v>
      </c>
      <c r="Q14" s="79" cm="1">
        <f t="array" aca="1" ref="Q14" ca="1">IF($M14="Y",VLOOKUP($N14,INDIRECT($N$5),Q$6,0)*INDIRECT($M$2),VLOOKUP($N14,INDIRECT($N$5),Q$6,0))</f>
        <v>75.17515499999999</v>
      </c>
      <c r="R14" s="79" cm="1">
        <f t="array" aca="1" ref="R14" ca="1">IF($M14="Y",VLOOKUP($N14,INDIRECT($N$5),R$6,0)*INDIRECT($M$2),VLOOKUP($N14,INDIRECT($N$5),R$6,0))</f>
        <v>77.421104999999997</v>
      </c>
      <c r="S14" s="79" cm="1">
        <f t="array" aca="1" ref="S14" ca="1">IF($M14="Y",VLOOKUP($N14,INDIRECT($N$5),S$6,0)*INDIRECT($M$2),VLOOKUP($N14,INDIRECT($N$5),S$6,0))</f>
        <v>79.745715000000004</v>
      </c>
      <c r="Y14" s="60" t="str">
        <f t="shared" si="8"/>
        <v>59511C</v>
      </c>
      <c r="Z14" s="60" t="str">
        <f t="shared" si="8"/>
        <v>07</v>
      </c>
      <c r="AA14" s="66" t="str">
        <f t="shared" si="8"/>
        <v>Police Lieutenant Car 9</v>
      </c>
      <c r="AB14" s="67">
        <f t="shared" ca="1" si="9"/>
        <v>75.174999999999997</v>
      </c>
      <c r="AC14" s="67">
        <f t="shared" ca="1" si="9"/>
        <v>77.421000000000006</v>
      </c>
      <c r="AD14" s="67">
        <f t="shared" ca="1" si="9"/>
        <v>79.745999999999995</v>
      </c>
      <c r="AI14" s="39"/>
      <c r="AJ14" s="100"/>
      <c r="AK14" s="39"/>
    </row>
    <row r="15" spans="1:37" x14ac:dyDescent="0.3">
      <c r="A15" s="22"/>
      <c r="B15" s="22"/>
      <c r="C15" s="22"/>
      <c r="D15" s="33"/>
      <c r="E15" s="26"/>
      <c r="F15" s="26"/>
      <c r="G15" s="26"/>
      <c r="H15" s="26"/>
      <c r="I15" s="26"/>
      <c r="J15" s="26"/>
      <c r="K15" s="22"/>
      <c r="L15" s="23"/>
      <c r="M15" s="78"/>
    </row>
    <row r="16" spans="1:37" s="6" customFormat="1" ht="55.2" x14ac:dyDescent="0.3">
      <c r="A16" s="94"/>
      <c r="B16" s="11"/>
      <c r="C16" s="8"/>
      <c r="D16" s="9"/>
      <c r="E16" s="88" t="s">
        <v>156</v>
      </c>
      <c r="F16" s="88" t="s">
        <v>39</v>
      </c>
      <c r="G16" s="88" t="s">
        <v>112</v>
      </c>
      <c r="H16" s="88" t="s">
        <v>113</v>
      </c>
      <c r="I16" s="10"/>
      <c r="J16" s="10"/>
      <c r="K16" s="10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Y16" s="55"/>
      <c r="Z16" s="55"/>
      <c r="AA16" s="65"/>
      <c r="AB16" s="55"/>
      <c r="AC16" s="55"/>
      <c r="AD16" s="55"/>
      <c r="AE16" s="56"/>
      <c r="AF16" s="56"/>
      <c r="AG16" s="56"/>
      <c r="AH16" s="56"/>
    </row>
    <row r="17" spans="1:34" s="6" customFormat="1" ht="27.6" x14ac:dyDescent="0.3">
      <c r="A17" s="12" t="s">
        <v>2</v>
      </c>
      <c r="B17" s="13" t="s">
        <v>3</v>
      </c>
      <c r="C17" s="12" t="s">
        <v>4</v>
      </c>
      <c r="D17" s="14" t="s">
        <v>5</v>
      </c>
      <c r="E17" s="15" t="s">
        <v>160</v>
      </c>
      <c r="F17" s="16" t="s">
        <v>7</v>
      </c>
      <c r="G17" s="16" t="s">
        <v>8</v>
      </c>
      <c r="H17" s="16" t="s">
        <v>9</v>
      </c>
      <c r="I17" s="16" t="s">
        <v>10</v>
      </c>
      <c r="J17" s="16" t="s">
        <v>11</v>
      </c>
      <c r="K17" s="16" t="s">
        <v>12</v>
      </c>
      <c r="L17" s="17"/>
      <c r="M17" s="76"/>
      <c r="N17" s="74" t="s">
        <v>2</v>
      </c>
      <c r="O17" s="74" t="s">
        <v>4</v>
      </c>
      <c r="P17" s="75" t="s">
        <v>5</v>
      </c>
      <c r="Q17" s="80" t="s">
        <v>160</v>
      </c>
      <c r="R17" s="76" t="s">
        <v>7</v>
      </c>
      <c r="S17" s="76" t="s">
        <v>8</v>
      </c>
      <c r="T17" s="76" t="s">
        <v>9</v>
      </c>
      <c r="U17" s="76" t="s">
        <v>10</v>
      </c>
      <c r="V17" s="76" t="s">
        <v>11</v>
      </c>
      <c r="W17" s="76" t="s">
        <v>12</v>
      </c>
      <c r="Y17" s="57" t="s">
        <v>2</v>
      </c>
      <c r="Z17" s="57" t="s">
        <v>4</v>
      </c>
      <c r="AA17" s="58" t="s">
        <v>5</v>
      </c>
      <c r="AB17" s="62" t="s">
        <v>160</v>
      </c>
      <c r="AC17" s="59" t="s">
        <v>7</v>
      </c>
      <c r="AD17" s="59" t="s">
        <v>8</v>
      </c>
      <c r="AE17" s="59" t="s">
        <v>9</v>
      </c>
      <c r="AF17" s="59" t="s">
        <v>10</v>
      </c>
      <c r="AG17" s="59" t="s">
        <v>11</v>
      </c>
      <c r="AH17" s="59" t="s">
        <v>12</v>
      </c>
    </row>
    <row r="18" spans="1:34" x14ac:dyDescent="0.3">
      <c r="A18" s="93" t="s">
        <v>13</v>
      </c>
      <c r="B18" s="19" t="s">
        <v>14</v>
      </c>
      <c r="C18" s="19" t="s">
        <v>15</v>
      </c>
      <c r="D18" s="20" t="s">
        <v>95</v>
      </c>
      <c r="E18" s="21">
        <f t="shared" ref="E18:K18" ca="1" si="10">Q18</f>
        <v>41.629389627788569</v>
      </c>
      <c r="F18" s="21">
        <f t="shared" ca="1" si="10"/>
        <v>43.297212550873262</v>
      </c>
      <c r="G18" s="21">
        <f t="shared" ca="1" si="10"/>
        <v>44.563963771025691</v>
      </c>
      <c r="H18" s="21">
        <f t="shared" ca="1" si="10"/>
        <v>45.896898440506853</v>
      </c>
      <c r="I18" s="21">
        <f t="shared" ca="1" si="10"/>
        <v>48.433048218784869</v>
      </c>
      <c r="J18" s="21">
        <f t="shared" ca="1" si="10"/>
        <v>50.8553624642174</v>
      </c>
      <c r="K18" s="21">
        <f t="shared" ca="1" si="10"/>
        <v>53.926274513071746</v>
      </c>
      <c r="L18" s="22"/>
      <c r="M18" s="81" t="s">
        <v>135</v>
      </c>
      <c r="N18" s="78" t="str">
        <f>A18</f>
        <v>08170C</v>
      </c>
      <c r="O18" s="78" t="str">
        <f>C18</f>
        <v>01</v>
      </c>
      <c r="P18" s="78" t="str">
        <f>D18</f>
        <v>Police Officer</v>
      </c>
      <c r="Q18" s="79" cm="1">
        <f t="array" aca="1" ref="Q18" ca="1">IF($M18="Y",VLOOKUP($N18,INDIRECT($N$5),Q$6,0)*INDIRECT($M$2),VLOOKUP($N18,INDIRECT($N$5),Q$6,0))</f>
        <v>41.629389627788569</v>
      </c>
      <c r="R18" s="79" cm="1">
        <f t="array" aca="1" ref="R18" ca="1">IF($M18="Y",VLOOKUP($N18,INDIRECT($N$5),R$6,0)*INDIRECT($M$2),VLOOKUP($N18,INDIRECT($N$5),R$6,0))</f>
        <v>43.297212550873262</v>
      </c>
      <c r="S18" s="79" cm="1">
        <f t="array" aca="1" ref="S18" ca="1">IF($M18="Y",VLOOKUP($N18,INDIRECT($N$5),S$6,0)*INDIRECT($M$2),VLOOKUP($N18,INDIRECT($N$5),S$6,0))</f>
        <v>44.563963771025691</v>
      </c>
      <c r="T18" s="79" cm="1">
        <f t="array" aca="1" ref="T18" ca="1">IF($M18="Y",VLOOKUP($N18,INDIRECT($N$5),T$6,0)*INDIRECT($M$2),VLOOKUP($N18,INDIRECT($N$5),T$6,0))</f>
        <v>45.896898440506853</v>
      </c>
      <c r="U18" s="79" cm="1">
        <f t="array" aca="1" ref="U18" ca="1">IF($M18="Y",VLOOKUP($N18,INDIRECT($N$5),U$6,0)*INDIRECT($M$2),VLOOKUP($N18,INDIRECT($N$5),U$6,0))</f>
        <v>48.433048218784869</v>
      </c>
      <c r="V18" s="79" cm="1">
        <f t="array" aca="1" ref="V18" ca="1">IF($M18="Y",VLOOKUP($N18,INDIRECT($N$5),V$6,0)*INDIRECT($M$2),VLOOKUP($N18,INDIRECT($N$5),V$6,0))</f>
        <v>50.8553624642174</v>
      </c>
      <c r="W18" s="79" cm="1">
        <f t="array" aca="1" ref="W18" ca="1">IF($M18="Y",VLOOKUP($N18,INDIRECT($N$5),W$6,0)*INDIRECT($M$2),VLOOKUP($N18,INDIRECT($N$5),W$6,0))</f>
        <v>53.926274513071746</v>
      </c>
      <c r="Y18" s="60" t="str">
        <f t="shared" ref="Y18:AA18" si="11">N18</f>
        <v>08170C</v>
      </c>
      <c r="Z18" s="60" t="str">
        <f t="shared" si="11"/>
        <v>01</v>
      </c>
      <c r="AA18" s="66" t="str">
        <f t="shared" si="11"/>
        <v>Police Officer</v>
      </c>
      <c r="AB18" s="67">
        <f t="shared" ref="AB18:AH18" ca="1" si="12">ROUND(Q18,3)</f>
        <v>41.628999999999998</v>
      </c>
      <c r="AC18" s="67">
        <f t="shared" ca="1" si="12"/>
        <v>43.296999999999997</v>
      </c>
      <c r="AD18" s="67">
        <f t="shared" ca="1" si="12"/>
        <v>44.564</v>
      </c>
      <c r="AE18" s="67">
        <f t="shared" ca="1" si="12"/>
        <v>45.896999999999998</v>
      </c>
      <c r="AF18" s="67">
        <f t="shared" ca="1" si="12"/>
        <v>48.433</v>
      </c>
      <c r="AG18" s="67">
        <f t="shared" ca="1" si="12"/>
        <v>50.854999999999997</v>
      </c>
      <c r="AH18" s="67">
        <f t="shared" ca="1" si="12"/>
        <v>53.926000000000002</v>
      </c>
    </row>
    <row r="19" spans="1:34" x14ac:dyDescent="0.3">
      <c r="A19" s="18"/>
      <c r="B19" s="19"/>
      <c r="C19" s="19"/>
      <c r="D19" s="20"/>
      <c r="E19" s="21"/>
      <c r="F19" s="21"/>
      <c r="G19" s="21"/>
      <c r="H19" s="21"/>
      <c r="I19" s="21"/>
      <c r="J19" s="21"/>
      <c r="K19" s="21"/>
      <c r="L19" s="22"/>
      <c r="M19" s="81"/>
    </row>
    <row r="20" spans="1:34" x14ac:dyDescent="0.3">
      <c r="A20" s="18"/>
      <c r="B20" s="19"/>
      <c r="C20" s="19"/>
      <c r="D20" s="20"/>
      <c r="E20" s="21"/>
      <c r="F20" s="21"/>
      <c r="G20" s="21"/>
      <c r="H20" s="21"/>
      <c r="I20" s="21"/>
      <c r="J20" s="21"/>
      <c r="K20" s="21"/>
      <c r="L20" s="22"/>
      <c r="M20" s="81"/>
      <c r="Q20" s="79"/>
      <c r="R20" s="79"/>
      <c r="S20" s="79"/>
      <c r="T20" s="79"/>
      <c r="U20" s="79"/>
      <c r="V20" s="79"/>
      <c r="W20" s="79"/>
    </row>
    <row r="21" spans="1:34" x14ac:dyDescent="0.3">
      <c r="A21" s="35" t="s">
        <v>42</v>
      </c>
      <c r="B21" s="22"/>
      <c r="C21" s="22"/>
      <c r="D21" s="33"/>
      <c r="E21" s="33"/>
      <c r="F21" s="33"/>
      <c r="G21" s="33"/>
      <c r="I21" s="33"/>
      <c r="J21" s="36"/>
      <c r="K21" s="36"/>
      <c r="L21" s="36"/>
      <c r="M21" s="82"/>
      <c r="Y21" s="60" t="s">
        <v>42</v>
      </c>
      <c r="AB21" s="60" t="s">
        <v>155</v>
      </c>
    </row>
    <row r="22" spans="1:34" x14ac:dyDescent="0.3">
      <c r="A22" s="21">
        <f ca="1">Q22</f>
        <v>1.3779425309114075</v>
      </c>
      <c r="B22" s="37" t="s">
        <v>43</v>
      </c>
      <c r="M22" s="77" t="s">
        <v>135</v>
      </c>
      <c r="N22" s="78" t="s">
        <v>114</v>
      </c>
      <c r="Q22" s="79" cm="1">
        <f t="array" aca="1" ref="Q22" ca="1">IF($M22="Y",VLOOKUP($N22,INDIRECT($N$5),Q$6,0)*INDIRECT($M$2),VLOOKUP($N22,INDIRECT($N$5),Q$6,0))</f>
        <v>1.3779425309114075</v>
      </c>
      <c r="S22" s="83"/>
      <c r="U22" s="79"/>
      <c r="Y22" s="60" t="str">
        <f>N22</f>
        <v>7th Year</v>
      </c>
      <c r="AB22" s="67">
        <f ca="1">ROUND(Q22,3)</f>
        <v>1.3779999999999999</v>
      </c>
    </row>
    <row r="23" spans="1:34" x14ac:dyDescent="0.3">
      <c r="A23" s="21">
        <f t="shared" ref="A23:A41" ca="1" si="13">Q23</f>
        <v>1.5096028897837668</v>
      </c>
      <c r="B23" s="37" t="s">
        <v>44</v>
      </c>
      <c r="M23" s="77" t="s">
        <v>135</v>
      </c>
      <c r="N23" s="78" t="s">
        <v>115</v>
      </c>
      <c r="Q23" s="79" cm="1">
        <f t="array" aca="1" ref="Q23" ca="1">IF($M23="Y",VLOOKUP($N23,INDIRECT($N$5),Q$6,0)*INDIRECT($M$2),VLOOKUP($N23,INDIRECT($N$5),Q$6,0))</f>
        <v>1.5096028897837668</v>
      </c>
      <c r="S23" s="83"/>
      <c r="U23" s="79"/>
      <c r="Y23" s="60" t="str">
        <f t="shared" ref="Y23:Y41" si="14">N23</f>
        <v>8th Year</v>
      </c>
      <c r="AB23" s="67">
        <f t="shared" ref="AB23:AB41" ca="1" si="15">ROUND(Q23,3)</f>
        <v>1.51</v>
      </c>
    </row>
    <row r="24" spans="1:34" x14ac:dyDescent="0.3">
      <c r="A24" s="21">
        <f t="shared" ca="1" si="13"/>
        <v>1.6412632486561258</v>
      </c>
      <c r="B24" s="37" t="s">
        <v>45</v>
      </c>
      <c r="M24" s="77" t="s">
        <v>135</v>
      </c>
      <c r="N24" s="78" t="s">
        <v>116</v>
      </c>
      <c r="Q24" s="79" cm="1">
        <f t="array" aca="1" ref="Q24" ca="1">IF($M24="Y",VLOOKUP($N24,INDIRECT($N$5),Q$6,0)*INDIRECT($M$2),VLOOKUP($N24,INDIRECT($N$5),Q$6,0))</f>
        <v>1.6412632486561258</v>
      </c>
      <c r="S24" s="83"/>
      <c r="U24" s="79"/>
      <c r="Y24" s="60" t="str">
        <f t="shared" si="14"/>
        <v>9th Year</v>
      </c>
      <c r="AB24" s="67">
        <f t="shared" ca="1" si="15"/>
        <v>1.641</v>
      </c>
    </row>
    <row r="25" spans="1:34" x14ac:dyDescent="0.3">
      <c r="A25" s="21">
        <f t="shared" ca="1" si="13"/>
        <v>1.7729236075284849</v>
      </c>
      <c r="B25" s="37" t="s">
        <v>46</v>
      </c>
      <c r="M25" s="77" t="s">
        <v>135</v>
      </c>
      <c r="N25" s="78" t="s">
        <v>117</v>
      </c>
      <c r="Q25" s="79" cm="1">
        <f t="array" aca="1" ref="Q25" ca="1">IF($M25="Y",VLOOKUP($N25,INDIRECT($N$5),Q$6,0)*INDIRECT($M$2),VLOOKUP($N25,INDIRECT($N$5),Q$6,0))</f>
        <v>1.7729236075284849</v>
      </c>
      <c r="S25" s="83"/>
      <c r="U25" s="79"/>
      <c r="Y25" s="60" t="str">
        <f t="shared" si="14"/>
        <v>10th Year</v>
      </c>
      <c r="AB25" s="67">
        <f t="shared" ca="1" si="15"/>
        <v>1.7729999999999999</v>
      </c>
    </row>
    <row r="26" spans="1:34" x14ac:dyDescent="0.3">
      <c r="A26" s="21">
        <f t="shared" ca="1" si="13"/>
        <v>1.9045839664008439</v>
      </c>
      <c r="B26" s="37" t="s">
        <v>47</v>
      </c>
      <c r="D26" s="25"/>
      <c r="E26" s="25"/>
      <c r="M26" s="77" t="s">
        <v>135</v>
      </c>
      <c r="N26" s="78" t="s">
        <v>118</v>
      </c>
      <c r="Q26" s="79" cm="1">
        <f t="array" aca="1" ref="Q26" ca="1">IF($M26="Y",VLOOKUP($N26,INDIRECT($N$5),Q$6,0)*INDIRECT($M$2),VLOOKUP($N26,INDIRECT($N$5),Q$6,0))</f>
        <v>1.9045839664008439</v>
      </c>
      <c r="S26" s="83"/>
      <c r="U26" s="79"/>
      <c r="Y26" s="60" t="str">
        <f t="shared" si="14"/>
        <v>11th Year</v>
      </c>
      <c r="AB26" s="67">
        <f t="shared" ca="1" si="15"/>
        <v>1.905</v>
      </c>
    </row>
    <row r="27" spans="1:34" x14ac:dyDescent="0.3">
      <c r="A27" s="21">
        <f t="shared" ca="1" si="13"/>
        <v>2.5852797134758774</v>
      </c>
      <c r="B27" s="37" t="s">
        <v>48</v>
      </c>
      <c r="C27" s="37"/>
      <c r="D27" s="25"/>
      <c r="E27" s="25"/>
      <c r="F27" s="23"/>
      <c r="G27" s="38"/>
      <c r="L27" s="23"/>
      <c r="M27" s="77" t="s">
        <v>135</v>
      </c>
      <c r="N27" s="78" t="s">
        <v>119</v>
      </c>
      <c r="Q27" s="79" cm="1">
        <f t="array" aca="1" ref="Q27" ca="1">IF($M27="Y",VLOOKUP($N27,INDIRECT($N$5),Q$6,0)*INDIRECT($M$2),VLOOKUP($N27,INDIRECT($N$5),Q$6,0))</f>
        <v>2.5852797134758774</v>
      </c>
      <c r="S27" s="83"/>
      <c r="U27" s="79"/>
      <c r="Y27" s="60" t="str">
        <f t="shared" si="14"/>
        <v>12th Year</v>
      </c>
      <c r="AB27" s="67">
        <f t="shared" ca="1" si="15"/>
        <v>2.585</v>
      </c>
    </row>
    <row r="28" spans="1:34" x14ac:dyDescent="0.3">
      <c r="A28" s="21">
        <f t="shared" ca="1" si="13"/>
        <v>2.7169400723482351</v>
      </c>
      <c r="B28" s="39" t="s">
        <v>49</v>
      </c>
      <c r="D28" s="25"/>
      <c r="E28" s="25"/>
      <c r="M28" s="77" t="s">
        <v>135</v>
      </c>
      <c r="N28" s="78" t="s">
        <v>120</v>
      </c>
      <c r="Q28" s="79" cm="1">
        <f t="array" aca="1" ref="Q28" ca="1">IF($M28="Y",VLOOKUP($N28,INDIRECT($N$5),Q$6,0)*INDIRECT($M$2),VLOOKUP($N28,INDIRECT($N$5),Q$6,0))</f>
        <v>2.7169400723482351</v>
      </c>
      <c r="S28" s="83"/>
      <c r="U28" s="79"/>
      <c r="Y28" s="60" t="str">
        <f t="shared" si="14"/>
        <v>13th Year</v>
      </c>
      <c r="AB28" s="67">
        <f t="shared" ca="1" si="15"/>
        <v>2.7170000000000001</v>
      </c>
    </row>
    <row r="29" spans="1:34" x14ac:dyDescent="0.3">
      <c r="A29" s="21">
        <f t="shared" ca="1" si="13"/>
        <v>2.848600431220595</v>
      </c>
      <c r="B29" s="37" t="s">
        <v>50</v>
      </c>
      <c r="M29" s="77" t="s">
        <v>135</v>
      </c>
      <c r="N29" s="78" t="s">
        <v>121</v>
      </c>
      <c r="Q29" s="79" cm="1">
        <f t="array" aca="1" ref="Q29" ca="1">IF($M29="Y",VLOOKUP($N29,INDIRECT($N$5),Q$6,0)*INDIRECT($M$2),VLOOKUP($N29,INDIRECT($N$5),Q$6,0))</f>
        <v>2.848600431220595</v>
      </c>
      <c r="S29" s="83"/>
      <c r="U29" s="79"/>
      <c r="Y29" s="60" t="str">
        <f t="shared" si="14"/>
        <v>14th Year</v>
      </c>
      <c r="AB29" s="67">
        <f t="shared" ca="1" si="15"/>
        <v>2.8490000000000002</v>
      </c>
    </row>
    <row r="30" spans="1:34" x14ac:dyDescent="0.3">
      <c r="A30" s="21">
        <f t="shared" ca="1" si="13"/>
        <v>3.6510567851774036</v>
      </c>
      <c r="B30" s="37" t="s">
        <v>51</v>
      </c>
      <c r="D30" s="25"/>
      <c r="E30" s="25"/>
      <c r="F30" s="40"/>
      <c r="M30" s="77" t="s">
        <v>135</v>
      </c>
      <c r="N30" s="78" t="s">
        <v>122</v>
      </c>
      <c r="Q30" s="79" cm="1">
        <f t="array" aca="1" ref="Q30" ca="1">IF($M30="Y",VLOOKUP($N30,INDIRECT($N$5),Q$6,0)*INDIRECT($M$2),VLOOKUP($N30,INDIRECT($N$5),Q$6,0))</f>
        <v>3.6510567851774036</v>
      </c>
      <c r="S30" s="83"/>
      <c r="U30" s="79"/>
      <c r="Y30" s="60" t="str">
        <f t="shared" si="14"/>
        <v>15th Year</v>
      </c>
      <c r="AB30" s="67">
        <f t="shared" ca="1" si="15"/>
        <v>3.6509999999999998</v>
      </c>
    </row>
    <row r="31" spans="1:34" x14ac:dyDescent="0.3">
      <c r="A31" s="21">
        <f t="shared" ca="1" si="13"/>
        <v>3.7827171440497618</v>
      </c>
      <c r="B31" s="37" t="s">
        <v>52</v>
      </c>
      <c r="D31" s="25"/>
      <c r="E31" s="25"/>
      <c r="F31" s="40"/>
      <c r="M31" s="77" t="s">
        <v>135</v>
      </c>
      <c r="N31" s="78" t="s">
        <v>123</v>
      </c>
      <c r="Q31" s="79" cm="1">
        <f t="array" aca="1" ref="Q31" ca="1">IF($M31="Y",VLOOKUP($N31,INDIRECT($N$5),Q$6,0)*INDIRECT($M$2),VLOOKUP($N31,INDIRECT($N$5),Q$6,0))</f>
        <v>3.7827171440497618</v>
      </c>
      <c r="S31" s="83"/>
      <c r="U31" s="79"/>
      <c r="Y31" s="60" t="str">
        <f t="shared" si="14"/>
        <v>16th Year</v>
      </c>
      <c r="AB31" s="67">
        <f t="shared" ca="1" si="15"/>
        <v>3.7829999999999999</v>
      </c>
    </row>
    <row r="32" spans="1:34" x14ac:dyDescent="0.3">
      <c r="A32" s="21">
        <f t="shared" ca="1" si="13"/>
        <v>3.9143775029221195</v>
      </c>
      <c r="B32" s="37" t="s">
        <v>53</v>
      </c>
      <c r="E32" s="25"/>
      <c r="F32" s="40"/>
      <c r="J32" s="41"/>
      <c r="M32" s="77" t="s">
        <v>135</v>
      </c>
      <c r="N32" s="78" t="s">
        <v>124</v>
      </c>
      <c r="Q32" s="79" cm="1">
        <f t="array" aca="1" ref="Q32" ca="1">IF($M32="Y",VLOOKUP($N32,INDIRECT($N$5),Q$6,0)*INDIRECT($M$2),VLOOKUP($N32,INDIRECT($N$5),Q$6,0))</f>
        <v>3.9143775029221195</v>
      </c>
      <c r="S32" s="83"/>
      <c r="U32" s="79"/>
      <c r="Y32" s="60" t="str">
        <f t="shared" si="14"/>
        <v>17th Year</v>
      </c>
      <c r="AB32" s="67">
        <f t="shared" ca="1" si="15"/>
        <v>3.9140000000000001</v>
      </c>
    </row>
    <row r="33" spans="1:34" x14ac:dyDescent="0.3">
      <c r="A33" s="21">
        <f t="shared" ca="1" si="13"/>
        <v>4.0460378617944794</v>
      </c>
      <c r="B33" s="37" t="s">
        <v>54</v>
      </c>
      <c r="E33" s="25"/>
      <c r="F33" s="40"/>
      <c r="G33" s="23"/>
      <c r="J33" s="41"/>
      <c r="M33" s="77" t="s">
        <v>135</v>
      </c>
      <c r="N33" s="78" t="s">
        <v>125</v>
      </c>
      <c r="Q33" s="79" cm="1">
        <f t="array" aca="1" ref="Q33" ca="1">IF($M33="Y",VLOOKUP($N33,INDIRECT($N$5),Q$6,0)*INDIRECT($M$2),VLOOKUP($N33,INDIRECT($N$5),Q$6,0))</f>
        <v>4.0460378617944794</v>
      </c>
      <c r="S33" s="83"/>
      <c r="U33" s="79"/>
      <c r="Y33" s="60" t="str">
        <f t="shared" si="14"/>
        <v>18th Year</v>
      </c>
      <c r="AB33" s="67">
        <f t="shared" ca="1" si="15"/>
        <v>4.0460000000000003</v>
      </c>
    </row>
    <row r="34" spans="1:34" x14ac:dyDescent="0.3">
      <c r="A34" s="21">
        <f t="shared" ca="1" si="13"/>
        <v>4.1776982206668372</v>
      </c>
      <c r="B34" s="37" t="s">
        <v>55</v>
      </c>
      <c r="C34" s="22"/>
      <c r="E34" s="25"/>
      <c r="F34" s="40"/>
      <c r="G34" s="23"/>
      <c r="M34" s="77" t="s">
        <v>135</v>
      </c>
      <c r="N34" s="78" t="s">
        <v>126</v>
      </c>
      <c r="Q34" s="79" cm="1">
        <f t="array" aca="1" ref="Q34" ca="1">IF($M34="Y",VLOOKUP($N34,INDIRECT($N$5),Q$6,0)*INDIRECT($M$2),VLOOKUP($N34,INDIRECT($N$5),Q$6,0))</f>
        <v>4.1776982206668372</v>
      </c>
      <c r="S34" s="83"/>
      <c r="U34" s="79"/>
      <c r="Y34" s="60" t="str">
        <f t="shared" si="14"/>
        <v>19th Year</v>
      </c>
      <c r="AB34" s="67">
        <f t="shared" ca="1" si="15"/>
        <v>4.1779999999999999</v>
      </c>
    </row>
    <row r="35" spans="1:34" x14ac:dyDescent="0.3">
      <c r="A35" s="21">
        <f t="shared" ca="1" si="13"/>
        <v>5.2484729726574244</v>
      </c>
      <c r="B35" s="37" t="s">
        <v>56</v>
      </c>
      <c r="D35" s="33"/>
      <c r="E35" s="25"/>
      <c r="F35" s="40"/>
      <c r="G35" s="23"/>
      <c r="J35" s="41"/>
      <c r="M35" s="77" t="s">
        <v>135</v>
      </c>
      <c r="N35" s="78" t="s">
        <v>127</v>
      </c>
      <c r="Q35" s="79" cm="1">
        <f t="array" aca="1" ref="Q35" ca="1">IF($M35="Y",VLOOKUP($N35,INDIRECT($N$5),Q$6,0)*INDIRECT($M$2),VLOOKUP($N35,INDIRECT($N$5),Q$6,0))</f>
        <v>5.2484729726574244</v>
      </c>
      <c r="S35" s="83"/>
      <c r="U35" s="79"/>
      <c r="Y35" s="60" t="str">
        <f t="shared" si="14"/>
        <v>20th Year</v>
      </c>
      <c r="AB35" s="67">
        <f t="shared" ca="1" si="15"/>
        <v>5.2480000000000002</v>
      </c>
    </row>
    <row r="36" spans="1:34" x14ac:dyDescent="0.3">
      <c r="A36" s="21">
        <f t="shared" ca="1" si="13"/>
        <v>5.3801333315297848</v>
      </c>
      <c r="B36" s="37" t="s">
        <v>57</v>
      </c>
      <c r="E36" s="33"/>
      <c r="F36" s="40"/>
      <c r="G36" s="33"/>
      <c r="J36" s="41"/>
      <c r="M36" s="77" t="s">
        <v>135</v>
      </c>
      <c r="N36" s="78" t="s">
        <v>128</v>
      </c>
      <c r="Q36" s="79" cm="1">
        <f t="array" aca="1" ref="Q36" ca="1">IF($M36="Y",VLOOKUP($N36,INDIRECT($N$5),Q$6,0)*INDIRECT($M$2),VLOOKUP($N36,INDIRECT($N$5),Q$6,0))</f>
        <v>5.3801333315297848</v>
      </c>
      <c r="S36" s="83"/>
      <c r="U36" s="79"/>
      <c r="Y36" s="60" t="str">
        <f t="shared" si="14"/>
        <v>21st Year</v>
      </c>
      <c r="AB36" s="67">
        <f t="shared" ca="1" si="15"/>
        <v>5.38</v>
      </c>
    </row>
    <row r="37" spans="1:34" x14ac:dyDescent="0.3">
      <c r="A37" s="21">
        <f t="shared" ca="1" si="13"/>
        <v>5.5117936904021407</v>
      </c>
      <c r="B37" s="37" t="s">
        <v>58</v>
      </c>
      <c r="E37" s="25"/>
      <c r="M37" s="77" t="s">
        <v>135</v>
      </c>
      <c r="N37" s="78" t="s">
        <v>129</v>
      </c>
      <c r="Q37" s="79" cm="1">
        <f t="array" aca="1" ref="Q37" ca="1">IF($M37="Y",VLOOKUP($N37,INDIRECT($N$5),Q$6,0)*INDIRECT($M$2),VLOOKUP($N37,INDIRECT($N$5),Q$6,0))</f>
        <v>5.5117936904021407</v>
      </c>
      <c r="S37" s="83"/>
      <c r="U37" s="79"/>
      <c r="Y37" s="60" t="str">
        <f t="shared" si="14"/>
        <v>22nd Year</v>
      </c>
      <c r="AB37" s="67">
        <f t="shared" ca="1" si="15"/>
        <v>5.5119999999999996</v>
      </c>
    </row>
    <row r="38" spans="1:34" x14ac:dyDescent="0.3">
      <c r="A38" s="21">
        <f t="shared" ca="1" si="13"/>
        <v>5.6434540492745011</v>
      </c>
      <c r="B38" s="37" t="s">
        <v>59</v>
      </c>
      <c r="E38" s="25"/>
      <c r="J38" s="41"/>
      <c r="M38" s="77" t="s">
        <v>135</v>
      </c>
      <c r="N38" s="78" t="s">
        <v>130</v>
      </c>
      <c r="Q38" s="79" cm="1">
        <f t="array" aca="1" ref="Q38" ca="1">IF($M38="Y",VLOOKUP($N38,INDIRECT($N$5),Q$6,0)*INDIRECT($M$2),VLOOKUP($N38,INDIRECT($N$5),Q$6,0))</f>
        <v>5.6434540492745011</v>
      </c>
      <c r="S38" s="83"/>
      <c r="U38" s="79"/>
      <c r="Y38" s="60" t="str">
        <f t="shared" si="14"/>
        <v>23rd Year</v>
      </c>
      <c r="AB38" s="67">
        <f t="shared" ca="1" si="15"/>
        <v>5.6429999999999998</v>
      </c>
    </row>
    <row r="39" spans="1:34" x14ac:dyDescent="0.3">
      <c r="A39" s="21">
        <f t="shared" ca="1" si="13"/>
        <v>5.7751144081468597</v>
      </c>
      <c r="B39" s="37" t="s">
        <v>60</v>
      </c>
      <c r="E39" s="25"/>
      <c r="J39" s="41"/>
      <c r="M39" s="77" t="s">
        <v>135</v>
      </c>
      <c r="N39" s="78" t="s">
        <v>131</v>
      </c>
      <c r="Q39" s="79" cm="1">
        <f t="array" aca="1" ref="Q39" ca="1">IF($M39="Y",VLOOKUP($N39,INDIRECT($N$5),Q$6,0)*INDIRECT($M$2),VLOOKUP($N39,INDIRECT($N$5),Q$6,0))</f>
        <v>5.7751144081468597</v>
      </c>
      <c r="S39" s="83"/>
      <c r="U39" s="79"/>
      <c r="Y39" s="60" t="str">
        <f t="shared" si="14"/>
        <v>24th Year</v>
      </c>
      <c r="AB39" s="67">
        <f t="shared" ca="1" si="15"/>
        <v>5.7750000000000004</v>
      </c>
    </row>
    <row r="40" spans="1:34" x14ac:dyDescent="0.3">
      <c r="A40" s="21">
        <f t="shared" ca="1" si="13"/>
        <v>6.3092523640698888</v>
      </c>
      <c r="B40" s="37" t="s">
        <v>61</v>
      </c>
      <c r="E40" s="25"/>
      <c r="M40" s="77" t="s">
        <v>135</v>
      </c>
      <c r="N40" s="78" t="s">
        <v>132</v>
      </c>
      <c r="Q40" s="79" cm="1">
        <f t="array" aca="1" ref="Q40" ca="1">IF($M40="Y",VLOOKUP($N40,INDIRECT($N$5),Q$6,0)*INDIRECT($M$2),VLOOKUP($N40,INDIRECT($N$5),Q$6,0))</f>
        <v>6.3092523640698888</v>
      </c>
      <c r="S40" s="83"/>
      <c r="U40" s="79"/>
      <c r="Y40" s="60" t="str">
        <f t="shared" si="14"/>
        <v>25th Year</v>
      </c>
      <c r="AB40" s="67">
        <f t="shared" ca="1" si="15"/>
        <v>6.3090000000000002</v>
      </c>
    </row>
    <row r="41" spans="1:34" x14ac:dyDescent="0.3">
      <c r="A41" s="21">
        <f t="shared" ca="1" si="13"/>
        <v>6.4601331787329404</v>
      </c>
      <c r="B41" s="37" t="s">
        <v>62</v>
      </c>
      <c r="E41" s="25"/>
      <c r="J41" s="41"/>
      <c r="L41" s="22"/>
      <c r="M41" s="81" t="s">
        <v>135</v>
      </c>
      <c r="N41" s="78" t="s">
        <v>133</v>
      </c>
      <c r="Q41" s="79" cm="1">
        <f t="array" aca="1" ref="Q41" ca="1">IF($M41="Y",VLOOKUP($N41,INDIRECT($N$5),Q$6,0)*INDIRECT($M$2),VLOOKUP($N41,INDIRECT($N$5),Q$6,0))</f>
        <v>6.4601331787329404</v>
      </c>
      <c r="S41" s="83"/>
      <c r="U41" s="79"/>
      <c r="Y41" s="60" t="str">
        <f t="shared" si="14"/>
        <v>26th Year</v>
      </c>
      <c r="AB41" s="67">
        <f t="shared" ca="1" si="15"/>
        <v>6.46</v>
      </c>
    </row>
    <row r="42" spans="1:34" s="33" customFormat="1" x14ac:dyDescent="0.3">
      <c r="B42" s="22"/>
      <c r="C42" s="22"/>
      <c r="F42" s="22"/>
      <c r="G42" s="22"/>
      <c r="H42" s="22"/>
      <c r="I42" s="22"/>
      <c r="J42" s="41"/>
      <c r="K42" s="25"/>
      <c r="L42" s="25"/>
      <c r="M42" s="77"/>
      <c r="N42" s="78"/>
      <c r="O42" s="84"/>
      <c r="P42" s="84"/>
      <c r="Q42" s="84"/>
      <c r="R42" s="84"/>
      <c r="S42" s="84"/>
      <c r="T42" s="84"/>
      <c r="U42" s="79"/>
      <c r="V42" s="84"/>
      <c r="W42" s="84"/>
      <c r="Y42" s="63"/>
      <c r="Z42" s="63"/>
      <c r="AA42" s="68"/>
      <c r="AB42" s="63"/>
      <c r="AC42" s="63"/>
      <c r="AD42" s="63"/>
      <c r="AE42" s="64"/>
      <c r="AF42" s="64"/>
      <c r="AG42" s="64"/>
      <c r="AH42" s="64"/>
    </row>
    <row r="43" spans="1:34" x14ac:dyDescent="0.3">
      <c r="A43" s="43" t="s">
        <v>180</v>
      </c>
      <c r="L43" s="22"/>
      <c r="M43" s="81"/>
      <c r="U43" s="79"/>
    </row>
    <row r="44" spans="1:34" x14ac:dyDescent="0.3">
      <c r="A44" s="96" t="str">
        <f ca="1">"A Night Differential in the amount of "&amp;TEXT(Q45,"$#.000")&amp;" shall be paid for all hours worked between the hours of 4:00 p.m. and 6:00 a.m."</f>
        <v>A Night Differential in the amount of $2.028 shall be paid for all hours worked between the hours of 4:00 p.m. and 6:00 a.m.</v>
      </c>
      <c r="D44" s="37"/>
      <c r="E44" s="37"/>
      <c r="F44" s="37"/>
      <c r="G44" s="37"/>
      <c r="H44" s="37"/>
      <c r="I44" s="37"/>
      <c r="J44" s="37"/>
      <c r="N44" s="78" t="s">
        <v>154</v>
      </c>
      <c r="S44" s="85"/>
      <c r="U44" s="79"/>
      <c r="Y44" s="60" t="s">
        <v>154</v>
      </c>
      <c r="AB44" s="60" t="s">
        <v>155</v>
      </c>
    </row>
    <row r="45" spans="1:34" x14ac:dyDescent="0.3">
      <c r="A45" s="97" t="s">
        <v>181</v>
      </c>
      <c r="D45" s="37"/>
      <c r="E45" s="37"/>
      <c r="F45" s="37"/>
      <c r="G45" s="37"/>
      <c r="H45" s="37"/>
      <c r="I45" s="37"/>
      <c r="J45" s="37"/>
      <c r="M45" s="77" t="s">
        <v>135</v>
      </c>
      <c r="N45" s="78" t="s">
        <v>149</v>
      </c>
      <c r="Q45" s="79" cm="1">
        <f t="array" aca="1" ref="Q45" ca="1">IF($M45="Y",VLOOKUP($N45,INDIRECT($N$5),Q$6,0)*INDIRECT($M$2),VLOOKUP($N45,INDIRECT($N$5),Q$6,0))</f>
        <v>2.027860887433135</v>
      </c>
      <c r="S45" s="85"/>
      <c r="U45" s="79"/>
      <c r="Y45" s="60" t="str">
        <f t="shared" ref="Y45:Y46" si="16">N45</f>
        <v>LNF</v>
      </c>
      <c r="AB45" s="67">
        <f t="shared" ref="AB45:AB46" ca="1" si="17">ROUND(Q45,3)</f>
        <v>2.028</v>
      </c>
    </row>
    <row r="46" spans="1:34" x14ac:dyDescent="0.3">
      <c r="A46" s="21"/>
      <c r="B46" s="37"/>
      <c r="D46" s="37"/>
      <c r="E46" s="37"/>
      <c r="F46" s="37"/>
      <c r="G46" s="37"/>
      <c r="H46" s="37"/>
      <c r="I46" s="37"/>
      <c r="J46" s="37"/>
      <c r="N46" s="78" t="s">
        <v>161</v>
      </c>
      <c r="Q46" s="89">
        <f ca="1">Q45</f>
        <v>2.027860887433135</v>
      </c>
      <c r="Y46" s="60" t="str">
        <f t="shared" si="16"/>
        <v>LNG</v>
      </c>
      <c r="AB46" s="67">
        <f t="shared" ca="1" si="17"/>
        <v>2.028</v>
      </c>
    </row>
    <row r="47" spans="1:34" x14ac:dyDescent="0.3">
      <c r="D47" s="37"/>
      <c r="E47" s="37"/>
      <c r="F47" s="37"/>
      <c r="G47" s="37"/>
      <c r="H47" s="37"/>
      <c r="I47" s="37"/>
      <c r="J47" s="37"/>
      <c r="N47" s="78" t="s">
        <v>184</v>
      </c>
      <c r="Q47" s="79">
        <f ca="1">Q45</f>
        <v>2.027860887433135</v>
      </c>
      <c r="Y47" s="60" t="s">
        <v>184</v>
      </c>
      <c r="AB47" s="67">
        <f ca="1">AB45</f>
        <v>2.028</v>
      </c>
    </row>
    <row r="48" spans="1:34" x14ac:dyDescent="0.3">
      <c r="N48" s="78" t="s">
        <v>185</v>
      </c>
      <c r="Q48" s="79">
        <f ca="1">Q45</f>
        <v>2.027860887433135</v>
      </c>
      <c r="Y48" s="60" t="s">
        <v>185</v>
      </c>
      <c r="AB48" s="67">
        <f ca="1">AB45</f>
        <v>2.028</v>
      </c>
    </row>
  </sheetData>
  <sheetProtection sheet="1" objects="1" scenarios="1"/>
  <pageMargins left="0.25" right="0.25" top="0.75" bottom="0.75" header="0.3" footer="0.3"/>
  <pageSetup scale="82" orientation="landscape" r:id="rId1"/>
  <headerFooter alignWithMargins="0">
    <oddFooter>&amp;L&amp;8Last Updated:  &amp;D&amp;R&amp;8Page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B684-49F6-4D04-AE08-3AA8F7EA9901}">
  <dimension ref="A1:C10"/>
  <sheetViews>
    <sheetView workbookViewId="0">
      <selection activeCell="C16" sqref="C16"/>
    </sheetView>
  </sheetViews>
  <sheetFormatPr defaultRowHeight="13.2" x14ac:dyDescent="0.25"/>
  <cols>
    <col min="1" max="1" width="10.109375" bestFit="1" customWidth="1"/>
    <col min="2" max="2" width="11.88671875" bestFit="1" customWidth="1"/>
    <col min="3" max="3" width="58.88671875" bestFit="1" customWidth="1"/>
  </cols>
  <sheetData>
    <row r="1" spans="1:3" x14ac:dyDescent="0.25">
      <c r="A1" s="105" t="s">
        <v>110</v>
      </c>
      <c r="B1" s="105" t="s">
        <v>111</v>
      </c>
      <c r="C1" t="s">
        <v>106</v>
      </c>
    </row>
    <row r="2" spans="1:3" x14ac:dyDescent="0.25">
      <c r="A2" s="105"/>
      <c r="B2" s="105"/>
      <c r="C2" t="s">
        <v>107</v>
      </c>
    </row>
    <row r="3" spans="1:3" x14ac:dyDescent="0.25">
      <c r="A3" s="105"/>
      <c r="B3" s="105"/>
      <c r="C3" t="s">
        <v>108</v>
      </c>
    </row>
    <row r="4" spans="1:3" x14ac:dyDescent="0.25">
      <c r="A4" s="105"/>
      <c r="B4" s="105"/>
      <c r="C4" t="s">
        <v>109</v>
      </c>
    </row>
    <row r="5" spans="1:3" x14ac:dyDescent="0.25">
      <c r="A5" s="49">
        <v>43826</v>
      </c>
      <c r="B5" s="50" t="s">
        <v>96</v>
      </c>
      <c r="C5" s="50" t="s">
        <v>97</v>
      </c>
    </row>
    <row r="6" spans="1:3" x14ac:dyDescent="0.25">
      <c r="A6" s="49">
        <v>43826</v>
      </c>
      <c r="B6" s="50" t="s">
        <v>96</v>
      </c>
      <c r="C6" s="50" t="s">
        <v>98</v>
      </c>
    </row>
    <row r="7" spans="1:3" x14ac:dyDescent="0.25">
      <c r="A7" s="49">
        <v>43826</v>
      </c>
      <c r="B7" s="50" t="s">
        <v>96</v>
      </c>
      <c r="C7" s="50" t="s">
        <v>99</v>
      </c>
    </row>
    <row r="8" spans="1:3" x14ac:dyDescent="0.25">
      <c r="A8" s="49">
        <v>44287</v>
      </c>
      <c r="B8" s="50" t="s">
        <v>96</v>
      </c>
      <c r="C8" s="50" t="s">
        <v>104</v>
      </c>
    </row>
    <row r="9" spans="1:3" x14ac:dyDescent="0.25">
      <c r="A9" s="49">
        <v>44287</v>
      </c>
      <c r="B9" s="50" t="s">
        <v>96</v>
      </c>
      <c r="C9" s="50" t="s">
        <v>105</v>
      </c>
    </row>
    <row r="10" spans="1:3" x14ac:dyDescent="0.25">
      <c r="A10" s="49">
        <v>45867</v>
      </c>
      <c r="B10" s="50" t="s">
        <v>187</v>
      </c>
      <c r="C10" s="50" t="s">
        <v>188</v>
      </c>
    </row>
  </sheetData>
  <mergeCells count="2">
    <mergeCell ref="A1:A4"/>
    <mergeCell ref="B1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5"/>
  <sheetViews>
    <sheetView workbookViewId="0">
      <selection activeCell="D6" sqref="D6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88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'1 1 2015'!F5*1.015</f>
        <v>28.058443414012867</v>
      </c>
      <c r="G5" s="21">
        <f>'1 1 2015'!G5*1.015</f>
        <v>29.460849519909136</v>
      </c>
      <c r="H5" s="21">
        <f>'1 1 2015'!H5*1.015</f>
        <v>30.934214536407325</v>
      </c>
      <c r="I5" s="21">
        <f>'1 1 2015'!I5*1.015</f>
        <v>32.48111878752934</v>
      </c>
      <c r="J5" s="21">
        <f>'1 1 2015'!J5*1.015</f>
        <v>34.105432759307988</v>
      </c>
      <c r="K5" s="21">
        <f>'1 1 2015'!K5*1.015</f>
        <v>35.811026937776127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'1 1 2015'!F7*1.015</f>
        <v>39.035141803125505</v>
      </c>
      <c r="G7" s="21">
        <f>'1 1 2015'!G7*1.015</f>
        <v>40.206608909062773</v>
      </c>
      <c r="H7" s="21">
        <f>'1 1 2015'!H7*1.015</f>
        <v>41.412910389295511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'1 1 2015'!F9*1.015</f>
        <v>45.936218399665627</v>
      </c>
      <c r="G8" s="21">
        <f>'1 1 2015'!G9*1.015</f>
        <v>47.764377969173466</v>
      </c>
      <c r="H8" s="21">
        <f>'1 1 2015'!H9*1.015</f>
        <v>49.678978393414539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'1 1 2015'!F10*1.015</f>
        <v>45.936218399665627</v>
      </c>
      <c r="G9" s="21">
        <f>'1 1 2015'!G10*1.015</f>
        <v>47.764377969173466</v>
      </c>
      <c r="H9" s="21">
        <f>'1 1 2015'!H10*1.015</f>
        <v>49.678978393414539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'1 1 2015'!F11*1.015</f>
        <v>45.936218399665627</v>
      </c>
      <c r="G10" s="21">
        <f>'1 1 2015'!G11*1.015</f>
        <v>47.764377969173466</v>
      </c>
      <c r="H10" s="21">
        <f>'1 1 2015'!H11*1.015</f>
        <v>49.678978393414539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'1 1 2015'!F12*1.015</f>
        <v>51.174276164098785</v>
      </c>
      <c r="G11" s="21">
        <f>'1 1 2015'!G12*1.015</f>
        <v>52.703118147067578</v>
      </c>
      <c r="H11" s="21">
        <f>'1 1 2015'!H12*1.015</f>
        <v>54.286146934496017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33"/>
      <c r="B16" s="22" t="s">
        <v>14</v>
      </c>
      <c r="C16" s="22" t="s">
        <v>15</v>
      </c>
      <c r="D16" s="33" t="s">
        <v>18</v>
      </c>
      <c r="E16" s="21">
        <f>'1 1 2015'!E17*1.015</f>
        <v>28.058443414012867</v>
      </c>
      <c r="F16" s="21">
        <f>'1 1 2015'!F17*1.015</f>
        <v>29.182518749999996</v>
      </c>
      <c r="G16" s="21">
        <f>'1 1 2015'!G17*1.015</f>
        <v>30.035626249999993</v>
      </c>
      <c r="H16" s="21">
        <f>'1 1 2015'!H17*1.015</f>
        <v>30.934214536407325</v>
      </c>
      <c r="I16" s="21">
        <f>'1 1 2015'!I17*1.015</f>
        <v>32.48111878752934</v>
      </c>
      <c r="J16" s="21">
        <f>'1 1 2015'!J17*1.015</f>
        <v>34.105432759307988</v>
      </c>
      <c r="K16" s="21">
        <f>'1 1 2015'!K17*1.015</f>
        <v>35.811026937776127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'1 1 2015'!A21*1.015</f>
        <v>0.21158656979483675</v>
      </c>
      <c r="B20" s="37" t="s">
        <v>43</v>
      </c>
    </row>
    <row r="21" spans="1:12" x14ac:dyDescent="0.3">
      <c r="A21" s="21">
        <f>'1 1 2015'!A22*1.015</f>
        <v>0.2994466027401318</v>
      </c>
      <c r="B21" s="37" t="s">
        <v>44</v>
      </c>
    </row>
    <row r="22" spans="1:12" x14ac:dyDescent="0.3">
      <c r="A22" s="21">
        <f>'1 1 2015'!A23*1.015</f>
        <v>0.38730663568542689</v>
      </c>
      <c r="B22" s="37" t="s">
        <v>45</v>
      </c>
    </row>
    <row r="23" spans="1:12" x14ac:dyDescent="0.3">
      <c r="A23" s="21">
        <f>'1 1 2015'!A24*1.015</f>
        <v>0.47516666863072193</v>
      </c>
      <c r="B23" s="37" t="s">
        <v>46</v>
      </c>
    </row>
    <row r="24" spans="1:12" x14ac:dyDescent="0.3">
      <c r="A24" s="21">
        <f>'1 1 2015'!A25*1.015</f>
        <v>0.56302670157601686</v>
      </c>
      <c r="B24" s="37" t="s">
        <v>47</v>
      </c>
      <c r="D24" s="25"/>
      <c r="E24" s="25"/>
    </row>
    <row r="25" spans="1:12" x14ac:dyDescent="0.3">
      <c r="A25" s="21">
        <f>'1 1 2015'!A26*1.015</f>
        <v>1.7252175426545957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'1 1 2015'!A27*1.015</f>
        <v>1.8130775755998907</v>
      </c>
      <c r="B26" s="39" t="s">
        <v>49</v>
      </c>
      <c r="D26" s="25"/>
      <c r="E26" s="25"/>
    </row>
    <row r="27" spans="1:12" x14ac:dyDescent="0.3">
      <c r="A27" s="21">
        <f>'1 1 2015'!A28*1.015</f>
        <v>1.9009376085451857</v>
      </c>
      <c r="B27" s="37" t="s">
        <v>50</v>
      </c>
    </row>
    <row r="28" spans="1:12" x14ac:dyDescent="0.3">
      <c r="A28" s="21">
        <f>'1 1 2015'!A29*1.015</f>
        <v>2.4364354782126836</v>
      </c>
      <c r="B28" s="37" t="s">
        <v>51</v>
      </c>
      <c r="D28" s="25"/>
      <c r="E28" s="25"/>
      <c r="F28" s="40"/>
    </row>
    <row r="29" spans="1:12" x14ac:dyDescent="0.3">
      <c r="A29" s="21">
        <f>'1 1 2015'!A30*1.015</f>
        <v>2.5242955111579777</v>
      </c>
      <c r="B29" s="37" t="s">
        <v>52</v>
      </c>
      <c r="D29" s="25"/>
      <c r="E29" s="25"/>
      <c r="F29" s="40"/>
    </row>
    <row r="30" spans="1:12" x14ac:dyDescent="0.3">
      <c r="A30" s="21">
        <f>'1 1 2015'!A31*1.015</f>
        <v>2.6121555441032722</v>
      </c>
      <c r="B30" s="37" t="s">
        <v>53</v>
      </c>
      <c r="E30" s="25"/>
      <c r="F30" s="40"/>
      <c r="J30" s="41"/>
    </row>
    <row r="31" spans="1:12" x14ac:dyDescent="0.3">
      <c r="A31" s="21">
        <f>'1 1 2015'!A32*1.015</f>
        <v>2.7000155770485681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'1 1 2015'!A33*1.015</f>
        <v>2.7878756099938622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'1 1 2015'!A34*1.015</f>
        <v>3.5024286143502397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'1 1 2015'!A35*1.015</f>
        <v>3.5902886472955355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'1 1 2015'!A36*1.015</f>
        <v>3.6781486802408305</v>
      </c>
      <c r="B35" s="37" t="s">
        <v>58</v>
      </c>
      <c r="E35" s="25"/>
    </row>
    <row r="36" spans="1:18" x14ac:dyDescent="0.3">
      <c r="A36" s="21">
        <f>'1 1 2015'!A37*1.015</f>
        <v>3.766008713186126</v>
      </c>
      <c r="B36" s="37" t="s">
        <v>59</v>
      </c>
      <c r="E36" s="25"/>
      <c r="J36" s="41"/>
    </row>
    <row r="37" spans="1:18" x14ac:dyDescent="0.3">
      <c r="A37" s="21">
        <f>'1 1 2015'!A38*1.015</f>
        <v>3.8538687461314205</v>
      </c>
      <c r="B37" s="37" t="s">
        <v>60</v>
      </c>
      <c r="E37" s="25"/>
      <c r="J37" s="41"/>
    </row>
    <row r="38" spans="1:18" x14ac:dyDescent="0.3">
      <c r="A38" s="21">
        <f>'1 1 2015'!A39*1.015</f>
        <v>4.2103114811100371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'1 1 2015'!A40*1.015</f>
        <v>4.310997773177343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70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'1 1 2015'!A45*1.015</f>
        <v>1.3805776249999997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formatRows="0" insertColumns="0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5"/>
  <sheetViews>
    <sheetView workbookViewId="0">
      <selection activeCell="D6" sqref="D6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80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'1 1 2016'!F5*1.01</f>
        <v>28.339027848152995</v>
      </c>
      <c r="G5" s="21">
        <f>'1 1 2016'!G5*1.01</f>
        <v>29.755458015108228</v>
      </c>
      <c r="H5" s="21">
        <f>'1 1 2016'!H5*1.01</f>
        <v>31.243556681771398</v>
      </c>
      <c r="I5" s="21">
        <f>'1 1 2016'!I5*1.01</f>
        <v>32.805929975404631</v>
      </c>
      <c r="J5" s="21">
        <f>'1 1 2016'!J5*1.01</f>
        <v>34.446487086901065</v>
      </c>
      <c r="K5" s="21">
        <f>'1 1 2016'!K5*1.01</f>
        <v>36.169137207153888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'1 1 2016'!F7*1.01</f>
        <v>39.425493221156763</v>
      </c>
      <c r="G7" s="21">
        <f>'1 1 2016'!G7*1.01</f>
        <v>40.608674998153404</v>
      </c>
      <c r="H7" s="21">
        <f>'1 1 2016'!H7*1.01</f>
        <v>41.827039493188465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'1 1 2016'!F8*1.01</f>
        <v>46.395580583662287</v>
      </c>
      <c r="G8" s="21">
        <f>'1 1 2016'!G8*1.01</f>
        <v>48.242021748865199</v>
      </c>
      <c r="H8" s="21">
        <f>'1 1 2016'!H8*1.01</f>
        <v>50.175768177348687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'1 1 2016'!F9*1.01</f>
        <v>46.395580583662287</v>
      </c>
      <c r="G9" s="21">
        <f>'1 1 2016'!G9*1.01</f>
        <v>48.242021748865199</v>
      </c>
      <c r="H9" s="21">
        <f>'1 1 2016'!H9*1.01</f>
        <v>50.175768177348687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'1 1 2016'!F10*1.01</f>
        <v>46.395580583662287</v>
      </c>
      <c r="G10" s="21">
        <f>'1 1 2016'!G10*1.01</f>
        <v>48.242021748865199</v>
      </c>
      <c r="H10" s="21">
        <f>'1 1 2016'!H10*1.01</f>
        <v>50.175768177348687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'1 1 2016'!F11*1.01</f>
        <v>51.686018925739774</v>
      </c>
      <c r="G11" s="21">
        <f>'1 1 2016'!G11*1.01</f>
        <v>53.230149328538253</v>
      </c>
      <c r="H11" s="21">
        <f>'1 1 2016'!H11*1.01</f>
        <v>54.82900840384098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33"/>
      <c r="B16" s="22" t="s">
        <v>14</v>
      </c>
      <c r="C16" s="22" t="s">
        <v>15</v>
      </c>
      <c r="D16" s="33" t="s">
        <v>18</v>
      </c>
      <c r="E16" s="21">
        <f>'1 1 2016'!E16*1.01</f>
        <v>28.339027848152995</v>
      </c>
      <c r="F16" s="21">
        <f>'1 1 2016'!F16*1.01</f>
        <v>29.474343937499995</v>
      </c>
      <c r="G16" s="21">
        <f>'1 1 2016'!G16*1.01</f>
        <v>30.335982512499992</v>
      </c>
      <c r="H16" s="21">
        <f>'1 1 2016'!H16*1.01</f>
        <v>31.243556681771398</v>
      </c>
      <c r="I16" s="21">
        <f>'1 1 2016'!I16*1.01</f>
        <v>32.805929975404631</v>
      </c>
      <c r="J16" s="21">
        <f>'1 1 2016'!J16*1.01</f>
        <v>34.446487086901065</v>
      </c>
      <c r="K16" s="21">
        <f>'1 1 2016'!K16*1.01</f>
        <v>36.169137207153888</v>
      </c>
      <c r="L16" s="26"/>
      <c r="M16" s="22"/>
    </row>
    <row r="17" spans="1:12" ht="17.2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'1 1 2016'!A20*1.01</f>
        <v>0.21370243549278511</v>
      </c>
      <c r="B20" s="37" t="s">
        <v>43</v>
      </c>
    </row>
    <row r="21" spans="1:12" x14ac:dyDescent="0.3">
      <c r="A21" s="21">
        <f>'1 1 2016'!A21*1.01</f>
        <v>0.30244106876753313</v>
      </c>
      <c r="B21" s="37" t="s">
        <v>44</v>
      </c>
    </row>
    <row r="22" spans="1:12" x14ac:dyDescent="0.3">
      <c r="A22" s="21">
        <f>'1 1 2016'!A22*1.01</f>
        <v>0.39117970204228114</v>
      </c>
      <c r="B22" s="37" t="s">
        <v>45</v>
      </c>
    </row>
    <row r="23" spans="1:12" x14ac:dyDescent="0.3">
      <c r="A23" s="21">
        <f>'1 1 2016'!A23*1.01</f>
        <v>0.47991833531702915</v>
      </c>
      <c r="B23" s="37" t="s">
        <v>46</v>
      </c>
    </row>
    <row r="24" spans="1:12" x14ac:dyDescent="0.3">
      <c r="A24" s="21">
        <f>'1 1 2016'!A24*1.01</f>
        <v>0.56865696859177706</v>
      </c>
      <c r="B24" s="37" t="s">
        <v>47</v>
      </c>
      <c r="D24" s="25"/>
      <c r="E24" s="25"/>
    </row>
    <row r="25" spans="1:12" x14ac:dyDescent="0.3">
      <c r="A25" s="21">
        <f>'1 1 2016'!A25*1.01</f>
        <v>1.7424697180811417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'1 1 2016'!A26*1.01</f>
        <v>1.8312083513558897</v>
      </c>
      <c r="B26" s="39" t="s">
        <v>49</v>
      </c>
      <c r="D26" s="25"/>
      <c r="E26" s="25"/>
    </row>
    <row r="27" spans="1:12" x14ac:dyDescent="0.3">
      <c r="A27" s="21">
        <f>'1 1 2016'!A27*1.01</f>
        <v>1.9199469846306376</v>
      </c>
      <c r="B27" s="37" t="s">
        <v>50</v>
      </c>
    </row>
    <row r="28" spans="1:12" x14ac:dyDescent="0.3">
      <c r="A28" s="21">
        <f>'1 1 2016'!A28*1.01</f>
        <v>2.4607998329948106</v>
      </c>
      <c r="B28" s="37" t="s">
        <v>51</v>
      </c>
      <c r="D28" s="25"/>
      <c r="E28" s="25"/>
      <c r="F28" s="40"/>
    </row>
    <row r="29" spans="1:12" x14ac:dyDescent="0.3">
      <c r="A29" s="21">
        <f>'1 1 2016'!A29*1.01</f>
        <v>2.5495384662695573</v>
      </c>
      <c r="B29" s="37" t="s">
        <v>52</v>
      </c>
      <c r="D29" s="25"/>
      <c r="E29" s="25"/>
      <c r="F29" s="40"/>
    </row>
    <row r="30" spans="1:12" x14ac:dyDescent="0.3">
      <c r="A30" s="21">
        <f>'1 1 2016'!A30*1.01</f>
        <v>2.6382770995443048</v>
      </c>
      <c r="B30" s="37" t="s">
        <v>53</v>
      </c>
      <c r="E30" s="25"/>
      <c r="F30" s="40"/>
      <c r="J30" s="41"/>
    </row>
    <row r="31" spans="1:12" x14ac:dyDescent="0.3">
      <c r="A31" s="21">
        <f>'1 1 2016'!A31*1.01</f>
        <v>2.7270157328190536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'1 1 2016'!A32*1.01</f>
        <v>2.8157543660938007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'1 1 2016'!A33*1.01</f>
        <v>3.5374529004937423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'1 1 2016'!A34*1.01</f>
        <v>3.6261915337684911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'1 1 2016'!A35*1.01</f>
        <v>3.7149301670432391</v>
      </c>
      <c r="B35" s="37" t="s">
        <v>58</v>
      </c>
      <c r="E35" s="25"/>
    </row>
    <row r="36" spans="1:18" x14ac:dyDescent="0.3">
      <c r="A36" s="21">
        <f>'1 1 2016'!A36*1.01</f>
        <v>3.803668800317987</v>
      </c>
      <c r="B36" s="37" t="s">
        <v>59</v>
      </c>
      <c r="E36" s="25"/>
      <c r="J36" s="41"/>
    </row>
    <row r="37" spans="1:18" x14ac:dyDescent="0.3">
      <c r="A37" s="21">
        <f>'1 1 2016'!A37*1.01</f>
        <v>3.8924074335927346</v>
      </c>
      <c r="B37" s="37" t="s">
        <v>60</v>
      </c>
      <c r="E37" s="25"/>
      <c r="J37" s="41"/>
    </row>
    <row r="38" spans="1:18" x14ac:dyDescent="0.3">
      <c r="A38" s="21">
        <f>'1 1 2016'!A38*1.01</f>
        <v>4.2524145959211372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'1 1 2016'!A39*1.01</f>
        <v>4.3541077509091162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71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'1 1 2016'!A44*1.01</f>
        <v>1.3943834012499996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formatRows="0" insertColumns="0"/>
  <mergeCells count="1">
    <mergeCell ref="H14:K14"/>
  </mergeCells>
  <pageMargins left="1" right="0.25" top="1" bottom="0.5" header="0.5" footer="0.5"/>
  <pageSetup scale="7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5"/>
  <sheetViews>
    <sheetView workbookViewId="0">
      <selection activeCell="D6" sqref="D6"/>
    </sheetView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86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'7 1 2016 '!F5*1.005</f>
        <v>28.480722987393758</v>
      </c>
      <c r="G5" s="21">
        <f>'7 1 2016 '!G5*1.005</f>
        <v>29.904235305183768</v>
      </c>
      <c r="H5" s="21">
        <f>'7 1 2016 '!H5*1.005</f>
        <v>31.399774465180251</v>
      </c>
      <c r="I5" s="21">
        <f>'7 1 2016 '!I5*1.005</f>
        <v>32.969959625281653</v>
      </c>
      <c r="J5" s="21">
        <f>'7 1 2016 '!J5*1.005</f>
        <v>34.618719522335567</v>
      </c>
      <c r="K5" s="21">
        <f>'7 1 2016 '!K5*1.005</f>
        <v>36.349982893189654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'7 1 2016 '!F7*1.005</f>
        <v>39.62262068726254</v>
      </c>
      <c r="G7" s="21">
        <f>'7 1 2016 '!G7*1.005</f>
        <v>40.811718373144167</v>
      </c>
      <c r="H7" s="21">
        <f>'7 1 2016 '!H7*1.005</f>
        <v>42.036174690654406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'7 1 2016 '!F8*1.005</f>
        <v>46.627558486580597</v>
      </c>
      <c r="G8" s="21">
        <f>'7 1 2016 '!G8*1.005</f>
        <v>48.483231857609518</v>
      </c>
      <c r="H8" s="21">
        <f>'7 1 2016 '!H8*1.005</f>
        <v>50.426647018235421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'7 1 2016 '!F9*1.005</f>
        <v>46.627558486580597</v>
      </c>
      <c r="G9" s="21">
        <f>'7 1 2016 '!G9*1.005</f>
        <v>48.483231857609518</v>
      </c>
      <c r="H9" s="21">
        <f>'7 1 2016 '!H9*1.005</f>
        <v>50.426647018235421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'7 1 2016 '!F10*1.005</f>
        <v>46.627558486580597</v>
      </c>
      <c r="G10" s="21">
        <f>'7 1 2016 '!G10*1.005</f>
        <v>48.483231857609518</v>
      </c>
      <c r="H10" s="21">
        <f>'7 1 2016 '!H10*1.005</f>
        <v>50.426647018235421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'7 1 2016 '!F11*1.005</f>
        <v>51.944449020368467</v>
      </c>
      <c r="G11" s="21">
        <f>'7 1 2016 '!G11*1.005</f>
        <v>53.49630007518094</v>
      </c>
      <c r="H11" s="21">
        <f>'7 1 2016 '!H11*1.005</f>
        <v>55.10315344586018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33"/>
      <c r="B16" s="22" t="s">
        <v>14</v>
      </c>
      <c r="C16" s="22" t="s">
        <v>15</v>
      </c>
      <c r="D16" s="33" t="s">
        <v>18</v>
      </c>
      <c r="E16" s="21">
        <f>'7 1 2016 '!E16*1.005</f>
        <v>28.480722987393758</v>
      </c>
      <c r="F16" s="21">
        <f>'7 1 2016 '!F16*1.005</f>
        <v>29.62171565718749</v>
      </c>
      <c r="G16" s="21">
        <f>'7 1 2016 '!G16*1.005</f>
        <v>30.487662425062489</v>
      </c>
      <c r="H16" s="21">
        <f>'7 1 2016 '!H16*1.005</f>
        <v>31.399774465180251</v>
      </c>
      <c r="I16" s="21">
        <f>'7 1 2016 '!I16*1.005</f>
        <v>32.969959625281653</v>
      </c>
      <c r="J16" s="21">
        <f>'7 1 2016 '!J16*1.005</f>
        <v>34.618719522335567</v>
      </c>
      <c r="K16" s="21">
        <f>'7 1 2016 '!K16*1.005</f>
        <v>36.349982893189654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'7 1 2016 '!A20*1.005</f>
        <v>0.21477094767024901</v>
      </c>
      <c r="B20" s="37" t="s">
        <v>43</v>
      </c>
    </row>
    <row r="21" spans="1:12" x14ac:dyDescent="0.3">
      <c r="A21" s="21">
        <f>'7 1 2016 '!A21*1.005</f>
        <v>0.30395327411137074</v>
      </c>
      <c r="B21" s="37" t="s">
        <v>44</v>
      </c>
    </row>
    <row r="22" spans="1:12" x14ac:dyDescent="0.3">
      <c r="A22" s="21">
        <f>'7 1 2016 '!A22*1.005</f>
        <v>0.39313560055249253</v>
      </c>
      <c r="B22" s="37" t="s">
        <v>45</v>
      </c>
    </row>
    <row r="23" spans="1:12" x14ac:dyDescent="0.3">
      <c r="A23" s="21">
        <f>'7 1 2016 '!A23*1.005</f>
        <v>0.48231792699361425</v>
      </c>
      <c r="B23" s="37" t="s">
        <v>46</v>
      </c>
    </row>
    <row r="24" spans="1:12" x14ac:dyDescent="0.3">
      <c r="A24" s="21">
        <f>'7 1 2016 '!A24*1.005</f>
        <v>0.57150025343473587</v>
      </c>
      <c r="B24" s="37" t="s">
        <v>47</v>
      </c>
      <c r="D24" s="25"/>
      <c r="E24" s="25"/>
    </row>
    <row r="25" spans="1:12" x14ac:dyDescent="0.3">
      <c r="A25" s="21">
        <f>'7 1 2016 '!A25*1.005</f>
        <v>1.7511820666715472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'7 1 2016 '!A26*1.005</f>
        <v>1.840364393112669</v>
      </c>
      <c r="B26" s="39" t="s">
        <v>49</v>
      </c>
      <c r="D26" s="25"/>
      <c r="E26" s="25"/>
    </row>
    <row r="27" spans="1:12" x14ac:dyDescent="0.3">
      <c r="A27" s="21">
        <f>'7 1 2016 '!A27*1.005</f>
        <v>1.9295467195537905</v>
      </c>
      <c r="B27" s="37" t="s">
        <v>50</v>
      </c>
    </row>
    <row r="28" spans="1:12" x14ac:dyDescent="0.3">
      <c r="A28" s="21">
        <f>'7 1 2016 '!A28*1.005</f>
        <v>2.4731038321597842</v>
      </c>
      <c r="B28" s="37" t="s">
        <v>51</v>
      </c>
      <c r="D28" s="25"/>
      <c r="E28" s="25"/>
      <c r="F28" s="40"/>
    </row>
    <row r="29" spans="1:12" x14ac:dyDescent="0.3">
      <c r="A29" s="21">
        <f>'7 1 2016 '!A29*1.005</f>
        <v>2.5622861586009047</v>
      </c>
      <c r="B29" s="37" t="s">
        <v>52</v>
      </c>
      <c r="D29" s="25"/>
      <c r="E29" s="25"/>
      <c r="F29" s="40"/>
    </row>
    <row r="30" spans="1:12" x14ac:dyDescent="0.3">
      <c r="A30" s="21">
        <f>'7 1 2016 '!A30*1.005</f>
        <v>2.651468485042026</v>
      </c>
      <c r="B30" s="37" t="s">
        <v>53</v>
      </c>
      <c r="E30" s="25"/>
      <c r="F30" s="40"/>
      <c r="J30" s="41"/>
    </row>
    <row r="31" spans="1:12" x14ac:dyDescent="0.3">
      <c r="A31" s="21">
        <f>'7 1 2016 '!A31*1.005</f>
        <v>2.7406508114831487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'7 1 2016 '!A32*1.005</f>
        <v>2.8298331379242696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'7 1 2016 '!A33*1.005</f>
        <v>3.5551401649962107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'7 1 2016 '!A34*1.005</f>
        <v>3.6443224914373333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'7 1 2016 '!A35*1.005</f>
        <v>3.7335048178784547</v>
      </c>
      <c r="B35" s="37" t="s">
        <v>58</v>
      </c>
      <c r="E35" s="25"/>
    </row>
    <row r="36" spans="1:18" x14ac:dyDescent="0.3">
      <c r="A36" s="21">
        <f>'7 1 2016 '!A36*1.005</f>
        <v>3.8226871443195765</v>
      </c>
      <c r="B36" s="37" t="s">
        <v>59</v>
      </c>
      <c r="E36" s="25"/>
      <c r="J36" s="41"/>
    </row>
    <row r="37" spans="1:18" x14ac:dyDescent="0.3">
      <c r="A37" s="21">
        <f>'7 1 2016 '!A37*1.005</f>
        <v>3.9118694707606978</v>
      </c>
      <c r="B37" s="37" t="s">
        <v>60</v>
      </c>
      <c r="E37" s="25"/>
      <c r="J37" s="41"/>
    </row>
    <row r="38" spans="1:18" x14ac:dyDescent="0.3">
      <c r="A38" s="21">
        <f>'7 1 2016 '!A38*1.005</f>
        <v>4.2736766689007428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'7 1 2016 '!A39*1.005</f>
        <v>4.3758782896636612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72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'7 1 2016 '!A44*1.005</f>
        <v>1.4013553182562495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formatRows="0" insertColumns="0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5"/>
  <sheetViews>
    <sheetView workbookViewId="0"/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79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94</v>
      </c>
      <c r="E5" s="21" t="s">
        <v>17</v>
      </c>
      <c r="F5" s="21">
        <f>('11 1 2016 '!F5*1.015)*1.01</f>
        <v>29.197013170526709</v>
      </c>
      <c r="G5" s="21">
        <f>('11 1 2016 '!G5*1.015)*1.01</f>
        <v>30.656326823109136</v>
      </c>
      <c r="H5" s="21">
        <f>('11 1 2016 '!H5*1.015)*1.01</f>
        <v>32.189478792979529</v>
      </c>
      <c r="I5" s="21">
        <f>('11 1 2016 '!I5*1.015)*1.01</f>
        <v>33.799154109857483</v>
      </c>
      <c r="J5" s="21">
        <f>('11 1 2016 '!J5*1.015)*1.01</f>
        <v>35.489380318322304</v>
      </c>
      <c r="K5" s="21">
        <f>('11 1 2016 '!K5*1.015)*1.02</f>
        <v>37.633137289319244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'11 1 2016 '!F7*1.015</f>
        <v>40.216959997571472</v>
      </c>
      <c r="G7" s="21">
        <f>'11 1 2016 '!G7*1.015</f>
        <v>41.423894148741326</v>
      </c>
      <c r="H7" s="21">
        <f>'11 1 2016 '!H7*1.015</f>
        <v>42.666717311014217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'11 1 2016 '!F8*1.015</f>
        <v>47.326971863879301</v>
      </c>
      <c r="G8" s="21">
        <f>'11 1 2016 '!G8*1.015</f>
        <v>49.210480335473655</v>
      </c>
      <c r="H8" s="21">
        <f>'11 1 2016 '!H8*1.015</f>
        <v>51.183046723508944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'11 1 2016 '!F9*1.015</f>
        <v>47.326971863879301</v>
      </c>
      <c r="G9" s="21">
        <f>'11 1 2016 '!G9*1.015</f>
        <v>49.210480335473655</v>
      </c>
      <c r="H9" s="21">
        <f>'11 1 2016 '!H9*1.015</f>
        <v>51.183046723508944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'11 1 2016 '!F10*1.015</f>
        <v>47.326971863879301</v>
      </c>
      <c r="G10" s="21">
        <f>'11 1 2016 '!G10*1.015</f>
        <v>49.210480335473655</v>
      </c>
      <c r="H10" s="21">
        <f>'11 1 2016 '!H10*1.015</f>
        <v>51.183046723508944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'11 1 2016 '!F11*1.015</f>
        <v>52.72361575567399</v>
      </c>
      <c r="G11" s="21">
        <f>'11 1 2016 '!G11*1.015</f>
        <v>54.29874457630865</v>
      </c>
      <c r="H11" s="21">
        <f>'11 1 2016 '!H11*1.015</f>
        <v>55.929700747548075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33" t="s">
        <v>91</v>
      </c>
      <c r="B16" s="22" t="s">
        <v>14</v>
      </c>
      <c r="C16" s="47" t="s">
        <v>92</v>
      </c>
      <c r="D16" s="33" t="s">
        <v>93</v>
      </c>
      <c r="E16" s="21">
        <f>('11 1 2016 '!E16*1.015)*1.01</f>
        <v>29.197013170526709</v>
      </c>
      <c r="F16" s="21">
        <f>('11 1 2016 '!F16*1.015)*1.01</f>
        <v>30.366701805965754</v>
      </c>
      <c r="G16" s="21">
        <f>('11 1 2016 '!G16*1.015)*1.01</f>
        <v>31.254427135052808</v>
      </c>
      <c r="H16" s="21">
        <f>('11 1 2016 '!H16*1.015)*1.01</f>
        <v>32.189478792979529</v>
      </c>
      <c r="I16" s="21">
        <f>('11 1 2016 '!I16*1.015)*1.01</f>
        <v>33.799154109857483</v>
      </c>
      <c r="J16" s="21">
        <f>('11 1 2016 '!J16*1.015)*1.01</f>
        <v>35.489380318322304</v>
      </c>
      <c r="K16" s="21">
        <f>('11 1 2016 '!K16*1.015)*1.02</f>
        <v>37.633137289319244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'11 1 2016 '!A20*1.015</f>
        <v>0.21799251188530272</v>
      </c>
      <c r="B20" s="37" t="s">
        <v>43</v>
      </c>
    </row>
    <row r="21" spans="1:12" x14ac:dyDescent="0.3">
      <c r="A21" s="21">
        <f>'11 1 2016 '!A21*1.015</f>
        <v>0.30851257322304126</v>
      </c>
      <c r="B21" s="37" t="s">
        <v>44</v>
      </c>
    </row>
    <row r="22" spans="1:12" x14ac:dyDescent="0.3">
      <c r="A22" s="21">
        <f>'11 1 2016 '!A22*1.015</f>
        <v>0.39903263456077986</v>
      </c>
      <c r="B22" s="37" t="s">
        <v>45</v>
      </c>
    </row>
    <row r="23" spans="1:12" x14ac:dyDescent="0.3">
      <c r="A23" s="21">
        <f>'11 1 2016 '!A23*1.015</f>
        <v>0.48955269589851841</v>
      </c>
      <c r="B23" s="37" t="s">
        <v>46</v>
      </c>
    </row>
    <row r="24" spans="1:12" x14ac:dyDescent="0.3">
      <c r="A24" s="21">
        <f>'11 1 2016 '!A24*1.015</f>
        <v>0.58007275723625684</v>
      </c>
      <c r="B24" s="37" t="s">
        <v>47</v>
      </c>
      <c r="D24" s="25"/>
      <c r="E24" s="25"/>
    </row>
    <row r="25" spans="1:12" x14ac:dyDescent="0.3">
      <c r="A25" s="21">
        <f>'11 1 2016 '!A25*1.015</f>
        <v>1.7774497976716201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'11 1 2016 '!A26*1.015</f>
        <v>1.8679698590093587</v>
      </c>
      <c r="B26" s="39" t="s">
        <v>49</v>
      </c>
      <c r="D26" s="25"/>
      <c r="E26" s="25"/>
    </row>
    <row r="27" spans="1:12" x14ac:dyDescent="0.3">
      <c r="A27" s="21">
        <f>'11 1 2016 '!A27*1.015</f>
        <v>1.9584899203470971</v>
      </c>
      <c r="B27" s="37" t="s">
        <v>50</v>
      </c>
    </row>
    <row r="28" spans="1:12" x14ac:dyDescent="0.3">
      <c r="A28" s="21">
        <f>'11 1 2016 '!A28*1.015</f>
        <v>2.510200389642181</v>
      </c>
      <c r="B28" s="37" t="s">
        <v>51</v>
      </c>
      <c r="D28" s="25"/>
      <c r="E28" s="25"/>
      <c r="F28" s="40"/>
    </row>
    <row r="29" spans="1:12" x14ac:dyDescent="0.3">
      <c r="A29" s="21">
        <f>'11 1 2016 '!A29*1.015</f>
        <v>2.6007204509799182</v>
      </c>
      <c r="B29" s="37" t="s">
        <v>52</v>
      </c>
      <c r="D29" s="25"/>
      <c r="E29" s="25"/>
      <c r="F29" s="40"/>
    </row>
    <row r="30" spans="1:12" x14ac:dyDescent="0.3">
      <c r="A30" s="21">
        <f>'11 1 2016 '!A30*1.015</f>
        <v>2.6912405123176564</v>
      </c>
      <c r="B30" s="37" t="s">
        <v>53</v>
      </c>
      <c r="E30" s="25"/>
      <c r="F30" s="40"/>
      <c r="J30" s="41"/>
    </row>
    <row r="31" spans="1:12" x14ac:dyDescent="0.3">
      <c r="A31" s="21">
        <f>'11 1 2016 '!A31*1.015</f>
        <v>2.7817605736553959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'11 1 2016 '!A32*1.015</f>
        <v>2.8722806349931336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'11 1 2016 '!A33*1.015</f>
        <v>3.6084672674711533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'11 1 2016 '!A34*1.015</f>
        <v>3.6989873288088928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'11 1 2016 '!A35*1.015</f>
        <v>3.789507390146631</v>
      </c>
      <c r="B35" s="37" t="s">
        <v>58</v>
      </c>
      <c r="E35" s="25"/>
    </row>
    <row r="36" spans="1:18" x14ac:dyDescent="0.3">
      <c r="A36" s="21">
        <f>'11 1 2016 '!A36*1.015</f>
        <v>3.8800274514843696</v>
      </c>
      <c r="B36" s="37" t="s">
        <v>59</v>
      </c>
      <c r="E36" s="25"/>
      <c r="J36" s="41"/>
    </row>
    <row r="37" spans="1:18" x14ac:dyDescent="0.3">
      <c r="A37" s="21">
        <f>'11 1 2016 '!A37*1.015</f>
        <v>3.9705475128221077</v>
      </c>
      <c r="B37" s="37" t="s">
        <v>60</v>
      </c>
      <c r="E37" s="25"/>
      <c r="J37" s="41"/>
    </row>
    <row r="38" spans="1:18" x14ac:dyDescent="0.3">
      <c r="A38" s="21">
        <f>'11 1 2016 '!A38*1.015</f>
        <v>4.3377818189342534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'11 1 2016 '!A39*1.015</f>
        <v>4.4415164640086156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73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'11 1 2016 '!A44*1.015</f>
        <v>1.4223756480300931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sheet="1" objects="1" scenarios="1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5"/>
  <sheetViews>
    <sheetView workbookViewId="0"/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81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'1 1 2017'!F5*1.015</f>
        <v>29.634968368084607</v>
      </c>
      <c r="G5" s="21">
        <f>'1 1 2017'!G5*1.015</f>
        <v>31.116171725455771</v>
      </c>
      <c r="H5" s="21">
        <f>'1 1 2017'!H5*1.015</f>
        <v>32.672320974874218</v>
      </c>
      <c r="I5" s="21">
        <f>'1 1 2017'!I5*1.015</f>
        <v>34.306141421505345</v>
      </c>
      <c r="J5" s="21">
        <f>'1 1 2017'!J5*1.015</f>
        <v>36.021721023097136</v>
      </c>
      <c r="K5" s="21">
        <f>'1 1 2017'!K5*1.015</f>
        <v>38.19763434865903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'1 1 2017'!F7*1.015</f>
        <v>40.82021439753504</v>
      </c>
      <c r="G7" s="21">
        <f>'1 1 2017'!G7*1.015</f>
        <v>42.045252560972443</v>
      </c>
      <c r="H7" s="21">
        <f>'1 1 2017'!H7*1.015</f>
        <v>43.306718070679423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'1 1 2017'!F8*1.015</f>
        <v>48.036876441837485</v>
      </c>
      <c r="G8" s="21">
        <f>'1 1 2017'!G8*1.015</f>
        <v>49.948637540505757</v>
      </c>
      <c r="H8" s="21">
        <f>'1 1 2017'!H8*1.015</f>
        <v>51.950792424361573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'1 1 2017'!F9*1.015</f>
        <v>48.036876441837485</v>
      </c>
      <c r="G9" s="21">
        <f>'1 1 2017'!G9*1.015</f>
        <v>49.948637540505757</v>
      </c>
      <c r="H9" s="21">
        <f>'1 1 2017'!H9*1.015</f>
        <v>51.950792424361573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'1 1 2017'!F10*1.015</f>
        <v>48.036876441837485</v>
      </c>
      <c r="G10" s="21">
        <f>'1 1 2017'!G10*1.015</f>
        <v>49.948637540505757</v>
      </c>
      <c r="H10" s="21">
        <f>'1 1 2017'!H10*1.015</f>
        <v>51.950792424361573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'1 1 2017'!F11*1.015</f>
        <v>53.514469992009097</v>
      </c>
      <c r="G11" s="21">
        <f>'1 1 2017'!G11*1.015</f>
        <v>55.113225744953276</v>
      </c>
      <c r="H11" s="21">
        <f>'1 1 2017'!H11*1.015</f>
        <v>56.768646258761294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33" t="s">
        <v>91</v>
      </c>
      <c r="B16" s="22" t="s">
        <v>14</v>
      </c>
      <c r="C16" s="22" t="s">
        <v>92</v>
      </c>
      <c r="D16" s="33" t="s">
        <v>93</v>
      </c>
      <c r="E16" s="21">
        <f>'1 1 2017'!E16*1.015</f>
        <v>29.634968368084607</v>
      </c>
      <c r="F16" s="21">
        <f>'1 1 2017'!F16*1.015</f>
        <v>30.822202333055237</v>
      </c>
      <c r="G16" s="21">
        <f>'1 1 2017'!G16*1.015</f>
        <v>31.723243542078595</v>
      </c>
      <c r="H16" s="21">
        <f>'1 1 2017'!H16*1.015</f>
        <v>32.672320974874218</v>
      </c>
      <c r="I16" s="21">
        <f>'1 1 2017'!I16*1.015</f>
        <v>34.306141421505345</v>
      </c>
      <c r="J16" s="21">
        <f>'1 1 2017'!J16*1.015</f>
        <v>36.021721023097136</v>
      </c>
      <c r="K16" s="21">
        <f>'1 1 2017'!K16*1.015</f>
        <v>38.19763434865903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'1 1 2017'!A20*1.015</f>
        <v>0.22126239956358223</v>
      </c>
      <c r="B20" s="37" t="s">
        <v>43</v>
      </c>
    </row>
    <row r="21" spans="1:12" x14ac:dyDescent="0.3">
      <c r="A21" s="21">
        <f>'1 1 2017'!A21*1.015</f>
        <v>0.31314026182138688</v>
      </c>
      <c r="B21" s="37" t="s">
        <v>44</v>
      </c>
    </row>
    <row r="22" spans="1:12" x14ac:dyDescent="0.3">
      <c r="A22" s="21">
        <f>'1 1 2017'!A22*1.015</f>
        <v>0.40501812407919152</v>
      </c>
      <c r="B22" s="37" t="s">
        <v>45</v>
      </c>
    </row>
    <row r="23" spans="1:12" x14ac:dyDescent="0.3">
      <c r="A23" s="21">
        <f>'1 1 2017'!A23*1.015</f>
        <v>0.49689598633699611</v>
      </c>
      <c r="B23" s="37" t="s">
        <v>46</v>
      </c>
    </row>
    <row r="24" spans="1:12" x14ac:dyDescent="0.3">
      <c r="A24" s="21">
        <f>'1 1 2017'!A24*1.015</f>
        <v>0.58877384859480064</v>
      </c>
      <c r="B24" s="37" t="s">
        <v>47</v>
      </c>
      <c r="D24" s="25"/>
      <c r="E24" s="25"/>
    </row>
    <row r="25" spans="1:12" x14ac:dyDescent="0.3">
      <c r="A25" s="21">
        <f>'1 1 2017'!A25*1.015</f>
        <v>1.8041115446366942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'1 1 2017'!A26*1.015</f>
        <v>1.8959894068944989</v>
      </c>
      <c r="B26" s="39" t="s">
        <v>49</v>
      </c>
      <c r="D26" s="25"/>
      <c r="E26" s="25"/>
    </row>
    <row r="27" spans="1:12" x14ac:dyDescent="0.3">
      <c r="A27" s="21">
        <f>'1 1 2017'!A27*1.015</f>
        <v>1.9878672691523034</v>
      </c>
      <c r="B27" s="37" t="s">
        <v>50</v>
      </c>
    </row>
    <row r="28" spans="1:12" x14ac:dyDescent="0.3">
      <c r="A28" s="21">
        <f>'1 1 2017'!A28*1.015</f>
        <v>2.5478533954868134</v>
      </c>
      <c r="B28" s="37" t="s">
        <v>51</v>
      </c>
      <c r="D28" s="25"/>
      <c r="E28" s="25"/>
      <c r="F28" s="40"/>
    </row>
    <row r="29" spans="1:12" x14ac:dyDescent="0.3">
      <c r="A29" s="21">
        <f>'1 1 2017'!A29*1.015</f>
        <v>2.6397312577446166</v>
      </c>
      <c r="B29" s="37" t="s">
        <v>52</v>
      </c>
      <c r="D29" s="25"/>
      <c r="E29" s="25"/>
      <c r="F29" s="40"/>
    </row>
    <row r="30" spans="1:12" x14ac:dyDescent="0.3">
      <c r="A30" s="21">
        <f>'1 1 2017'!A30*1.015</f>
        <v>2.7316091200024211</v>
      </c>
      <c r="B30" s="37" t="s">
        <v>53</v>
      </c>
      <c r="E30" s="25"/>
      <c r="F30" s="40"/>
      <c r="J30" s="41"/>
    </row>
    <row r="31" spans="1:12" x14ac:dyDescent="0.3">
      <c r="A31" s="21">
        <f>'1 1 2017'!A31*1.015</f>
        <v>2.8234869822602264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'1 1 2017'!A32*1.015</f>
        <v>2.9153648445180305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'1 1 2017'!A33*1.015</f>
        <v>3.6625942764832202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'1 1 2017'!A34*1.015</f>
        <v>3.754472138741026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'1 1 2017'!A35*1.015</f>
        <v>3.8463500009988301</v>
      </c>
      <c r="B35" s="37" t="s">
        <v>58</v>
      </c>
      <c r="E35" s="25"/>
    </row>
    <row r="36" spans="1:18" x14ac:dyDescent="0.3">
      <c r="A36" s="21">
        <f>'1 1 2017'!A36*1.015</f>
        <v>3.9382278632566345</v>
      </c>
      <c r="B36" s="37" t="s">
        <v>59</v>
      </c>
      <c r="E36" s="25"/>
      <c r="J36" s="41"/>
    </row>
    <row r="37" spans="1:18" x14ac:dyDescent="0.3">
      <c r="A37" s="21">
        <f>'1 1 2017'!A37*1.015</f>
        <v>4.0301057255144386</v>
      </c>
      <c r="B37" s="37" t="s">
        <v>60</v>
      </c>
      <c r="E37" s="25"/>
      <c r="J37" s="41"/>
    </row>
    <row r="38" spans="1:18" x14ac:dyDescent="0.3">
      <c r="A38" s="21">
        <f>'1 1 2017'!A38*1.015</f>
        <v>4.4028485462182667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'1 1 2017'!A39*1.015</f>
        <v>4.5081392109687446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74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'1 1 2017'!A44*1.015</f>
        <v>1.4437112827505443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sheet="1" objects="1" scenarios="1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45"/>
  <sheetViews>
    <sheetView workbookViewId="0"/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82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'7 1 2017'!F5*1.005</f>
        <v>29.783143209925026</v>
      </c>
      <c r="G5" s="21">
        <f>'7 1 2017'!G5*1.005</f>
        <v>31.271752584083046</v>
      </c>
      <c r="H5" s="21">
        <f>'7 1 2017'!H5*1.005</f>
        <v>32.835682579748585</v>
      </c>
      <c r="I5" s="21">
        <f>'7 1 2017'!I5*1.005</f>
        <v>34.477672128612866</v>
      </c>
      <c r="J5" s="21">
        <f>'7 1 2017'!J5*1.005</f>
        <v>36.201829628212614</v>
      </c>
      <c r="K5" s="21">
        <f>'7 1 2017'!K5*1.005</f>
        <v>38.388622520402322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'7 1 2017'!F7*1.005</f>
        <v>41.024315469522712</v>
      </c>
      <c r="G7" s="21">
        <f>'7 1 2017'!G7*1.005</f>
        <v>42.255478823777302</v>
      </c>
      <c r="H7" s="21">
        <f>'7 1 2017'!H7*1.005</f>
        <v>43.523251661032816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'7 1 2017'!F8*1.005</f>
        <v>48.277060824046664</v>
      </c>
      <c r="G8" s="21">
        <f>'7 1 2017'!G8*1.005</f>
        <v>50.198380728208278</v>
      </c>
      <c r="H8" s="21">
        <f>'7 1 2017'!H8*1.005</f>
        <v>52.210546386483372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'7 1 2017'!F9*1.005</f>
        <v>48.277060824046664</v>
      </c>
      <c r="G9" s="21">
        <f>'7 1 2017'!G9*1.005</f>
        <v>50.198380728208278</v>
      </c>
      <c r="H9" s="21">
        <f>'7 1 2017'!H9*1.005</f>
        <v>52.210546386483372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'7 1 2017'!F10*1.005</f>
        <v>48.277060824046664</v>
      </c>
      <c r="G10" s="21">
        <f>'7 1 2017'!G10*1.005</f>
        <v>50.198380728208278</v>
      </c>
      <c r="H10" s="21">
        <f>'7 1 2017'!H10*1.005</f>
        <v>52.210546386483372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'7 1 2017'!F11*1.005</f>
        <v>53.782042341969138</v>
      </c>
      <c r="G11" s="21">
        <f>'7 1 2017'!G11*1.005</f>
        <v>55.388791873678038</v>
      </c>
      <c r="H11" s="21">
        <f>'7 1 2017'!H11*1.005</f>
        <v>57.052489490055095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33" t="s">
        <v>91</v>
      </c>
      <c r="B16" s="22" t="s">
        <v>14</v>
      </c>
      <c r="C16" s="22" t="s">
        <v>92</v>
      </c>
      <c r="D16" s="33" t="s">
        <v>93</v>
      </c>
      <c r="E16" s="21">
        <f>'7 1 2017'!E16*1.005</f>
        <v>29.783143209925026</v>
      </c>
      <c r="F16" s="21">
        <f>'7 1 2017'!F16*1.005</f>
        <v>30.976313344720509</v>
      </c>
      <c r="G16" s="21">
        <f>'7 1 2017'!G16*1.005</f>
        <v>31.881859759788984</v>
      </c>
      <c r="H16" s="21">
        <f>'7 1 2017'!H16*1.005</f>
        <v>32.835682579748585</v>
      </c>
      <c r="I16" s="21">
        <f>'7 1 2017'!I16*1.005</f>
        <v>34.477672128612866</v>
      </c>
      <c r="J16" s="21">
        <f>'7 1 2017'!J16*1.005</f>
        <v>36.201829628212614</v>
      </c>
      <c r="K16" s="21">
        <f>'7 1 2017'!K16*1.005</f>
        <v>38.388622520402322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'7 1 2017'!A20*1.005</f>
        <v>0.22236871156140012</v>
      </c>
      <c r="B20" s="37" t="s">
        <v>43</v>
      </c>
    </row>
    <row r="21" spans="1:12" x14ac:dyDescent="0.3">
      <c r="A21" s="21">
        <f>'7 1 2017'!A21*1.005</f>
        <v>0.31470596313049376</v>
      </c>
      <c r="B21" s="37" t="s">
        <v>44</v>
      </c>
    </row>
    <row r="22" spans="1:12" x14ac:dyDescent="0.3">
      <c r="A22" s="21">
        <f>'7 1 2017'!A22*1.005</f>
        <v>0.40704321469958743</v>
      </c>
      <c r="B22" s="37" t="s">
        <v>45</v>
      </c>
    </row>
    <row r="23" spans="1:12" x14ac:dyDescent="0.3">
      <c r="A23" s="21">
        <f>'7 1 2017'!A23*1.005</f>
        <v>0.49938046626868104</v>
      </c>
      <c r="B23" s="37" t="s">
        <v>46</v>
      </c>
    </row>
    <row r="24" spans="1:12" x14ac:dyDescent="0.3">
      <c r="A24" s="21">
        <f>'7 1 2017'!A24*1.005</f>
        <v>0.5917177178377746</v>
      </c>
      <c r="B24" s="37" t="s">
        <v>47</v>
      </c>
      <c r="D24" s="25"/>
      <c r="E24" s="25"/>
    </row>
    <row r="25" spans="1:12" x14ac:dyDescent="0.3">
      <c r="A25" s="21">
        <f>'7 1 2017'!A25*1.005</f>
        <v>1.8131321023598774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'7 1 2017'!A26*1.005</f>
        <v>1.9054693539289711</v>
      </c>
      <c r="B26" s="39" t="s">
        <v>49</v>
      </c>
      <c r="D26" s="25"/>
      <c r="E26" s="25"/>
    </row>
    <row r="27" spans="1:12" x14ac:dyDescent="0.3">
      <c r="A27" s="21">
        <f>'7 1 2017'!A27*1.005</f>
        <v>1.9978066054980648</v>
      </c>
      <c r="B27" s="37" t="s">
        <v>50</v>
      </c>
    </row>
    <row r="28" spans="1:12" x14ac:dyDescent="0.3">
      <c r="A28" s="21">
        <f>'7 1 2017'!A28*1.005</f>
        <v>2.5605926624642472</v>
      </c>
      <c r="B28" s="37" t="s">
        <v>51</v>
      </c>
      <c r="D28" s="25"/>
      <c r="E28" s="25"/>
      <c r="F28" s="40"/>
    </row>
    <row r="29" spans="1:12" x14ac:dyDescent="0.3">
      <c r="A29" s="21">
        <f>'7 1 2017'!A29*1.005</f>
        <v>2.6529299140333396</v>
      </c>
      <c r="B29" s="37" t="s">
        <v>52</v>
      </c>
      <c r="D29" s="25"/>
      <c r="E29" s="25"/>
      <c r="F29" s="40"/>
    </row>
    <row r="30" spans="1:12" x14ac:dyDescent="0.3">
      <c r="A30" s="21">
        <f>'7 1 2017'!A30*1.005</f>
        <v>2.7452671656024328</v>
      </c>
      <c r="B30" s="37" t="s">
        <v>53</v>
      </c>
      <c r="E30" s="25"/>
      <c r="F30" s="40"/>
      <c r="J30" s="41"/>
    </row>
    <row r="31" spans="1:12" x14ac:dyDescent="0.3">
      <c r="A31" s="21">
        <f>'7 1 2017'!A31*1.005</f>
        <v>2.8376044171715273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'7 1 2017'!A32*1.005</f>
        <v>2.9299416687406201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'7 1 2017'!A33*1.005</f>
        <v>3.6809072478656359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'7 1 2017'!A34*1.005</f>
        <v>3.7732444994347309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'7 1 2017'!A35*1.005</f>
        <v>3.8655817510038237</v>
      </c>
      <c r="B35" s="37" t="s">
        <v>58</v>
      </c>
      <c r="E35" s="25"/>
    </row>
    <row r="36" spans="1:18" x14ac:dyDescent="0.3">
      <c r="A36" s="21">
        <f>'7 1 2017'!A36*1.005</f>
        <v>3.9579190025729174</v>
      </c>
      <c r="B36" s="37" t="s">
        <v>59</v>
      </c>
      <c r="E36" s="25"/>
      <c r="J36" s="41"/>
    </row>
    <row r="37" spans="1:18" x14ac:dyDescent="0.3">
      <c r="A37" s="21">
        <f>'7 1 2017'!A37*1.005</f>
        <v>4.0502562541420106</v>
      </c>
      <c r="B37" s="37" t="s">
        <v>60</v>
      </c>
      <c r="E37" s="25"/>
      <c r="J37" s="41"/>
    </row>
    <row r="38" spans="1:18" x14ac:dyDescent="0.3">
      <c r="A38" s="21">
        <f>'7 1 2017'!A38*1.005</f>
        <v>4.4248627889493575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'7 1 2017'!A39*1.005</f>
        <v>4.5306799070235879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75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'7 1 2017'!A44*1.005</f>
        <v>1.4509298391642969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sheet="1" objects="1" scenarios="1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45"/>
  <sheetViews>
    <sheetView workbookViewId="0"/>
  </sheetViews>
  <sheetFormatPr defaultColWidth="9.109375" defaultRowHeight="13.8" x14ac:dyDescent="0.3"/>
  <cols>
    <col min="1" max="1" width="9.109375" style="23"/>
    <col min="2" max="2" width="7.33203125" style="25" customWidth="1"/>
    <col min="3" max="3" width="6.44140625" style="25" customWidth="1"/>
    <col min="4" max="4" width="39.88671875" style="23" bestFit="1" customWidth="1"/>
    <col min="5" max="5" width="12" style="23" customWidth="1"/>
    <col min="6" max="6" width="11.88671875" style="25" customWidth="1"/>
    <col min="7" max="7" width="12" style="25" customWidth="1"/>
    <col min="8" max="11" width="9.44140625" style="25" customWidth="1"/>
    <col min="12" max="12" width="7.109375" style="25" customWidth="1"/>
    <col min="13" max="16384" width="9.109375" style="23"/>
  </cols>
  <sheetData>
    <row r="1" spans="1:13" s="6" customFormat="1" ht="23.4" x14ac:dyDescent="0.4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5"/>
    </row>
    <row r="2" spans="1:13" s="6" customFormat="1" ht="30" customHeight="1" x14ac:dyDescent="0.3">
      <c r="A2" s="7" t="s">
        <v>89</v>
      </c>
      <c r="B2" s="8"/>
      <c r="C2" s="8"/>
      <c r="D2" s="9"/>
      <c r="E2" s="10"/>
      <c r="F2" s="10"/>
      <c r="G2" s="10"/>
      <c r="H2" s="10"/>
      <c r="I2" s="10"/>
      <c r="J2" s="10"/>
      <c r="K2" s="10"/>
    </row>
    <row r="3" spans="1:13" s="6" customFormat="1" x14ac:dyDescent="0.3">
      <c r="A3" s="11"/>
      <c r="B3" s="11" t="s">
        <v>1</v>
      </c>
      <c r="C3" s="8"/>
      <c r="D3" s="9"/>
      <c r="E3" s="10"/>
      <c r="F3" s="10"/>
      <c r="G3" s="10"/>
      <c r="H3" s="10"/>
      <c r="I3" s="10"/>
      <c r="J3" s="10"/>
      <c r="K3" s="10"/>
    </row>
    <row r="4" spans="1:13" s="6" customFormat="1" ht="27.6" x14ac:dyDescent="0.3">
      <c r="A4" s="12" t="s">
        <v>2</v>
      </c>
      <c r="B4" s="13" t="s">
        <v>3</v>
      </c>
      <c r="C4" s="12" t="s">
        <v>4</v>
      </c>
      <c r="D4" s="14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/>
      <c r="M4" s="10"/>
    </row>
    <row r="5" spans="1:13" x14ac:dyDescent="0.3">
      <c r="A5" s="18" t="s">
        <v>13</v>
      </c>
      <c r="B5" s="19" t="s">
        <v>14</v>
      </c>
      <c r="C5" s="19" t="s">
        <v>15</v>
      </c>
      <c r="D5" s="20" t="s">
        <v>16</v>
      </c>
      <c r="E5" s="21" t="s">
        <v>17</v>
      </c>
      <c r="F5" s="21">
        <f>'10 1 2017'!F5*1.015</f>
        <v>30.229890358073899</v>
      </c>
      <c r="G5" s="21">
        <f>'10 1 2017'!G5*1.015</f>
        <v>31.74082887284429</v>
      </c>
      <c r="H5" s="21">
        <f>'10 1 2017'!H5*1.015</f>
        <v>33.328217818444813</v>
      </c>
      <c r="I5" s="21">
        <f>'10 1 2017'!I5*1.015</f>
        <v>34.994837210542059</v>
      </c>
      <c r="J5" s="21">
        <f>'10 1 2017'!J5*1.015</f>
        <v>36.744857072635803</v>
      </c>
      <c r="K5" s="21">
        <f>'10 1 2017'!K5*1.015</f>
        <v>38.964451858208356</v>
      </c>
      <c r="L5" s="22"/>
    </row>
    <row r="6" spans="1:13" x14ac:dyDescent="0.3">
      <c r="A6" s="18"/>
      <c r="B6" s="19"/>
      <c r="C6" s="19"/>
      <c r="D6" s="20" t="s">
        <v>18</v>
      </c>
      <c r="E6" s="24" t="s">
        <v>102</v>
      </c>
      <c r="F6" s="21"/>
      <c r="G6" s="21"/>
      <c r="H6" s="21"/>
      <c r="I6" s="21"/>
      <c r="J6" s="21"/>
      <c r="K6" s="21"/>
      <c r="L6" s="22"/>
    </row>
    <row r="7" spans="1:13" x14ac:dyDescent="0.3">
      <c r="A7" s="18" t="s">
        <v>19</v>
      </c>
      <c r="B7" s="19" t="s">
        <v>14</v>
      </c>
      <c r="C7" s="19" t="s">
        <v>20</v>
      </c>
      <c r="D7" s="20" t="s">
        <v>21</v>
      </c>
      <c r="E7" s="20"/>
      <c r="F7" s="21">
        <f>'10 1 2017'!F7*1.015</f>
        <v>41.639680201565547</v>
      </c>
      <c r="G7" s="21">
        <f>'10 1 2017'!G7*1.015</f>
        <v>42.889311006133958</v>
      </c>
      <c r="H7" s="21">
        <f>'10 1 2017'!H7*1.015</f>
        <v>44.176100435948307</v>
      </c>
      <c r="I7" s="21"/>
      <c r="J7" s="21"/>
      <c r="K7" s="21"/>
      <c r="L7" s="21"/>
      <c r="M7" s="25"/>
    </row>
    <row r="8" spans="1:13" x14ac:dyDescent="0.3">
      <c r="A8" s="18" t="s">
        <v>25</v>
      </c>
      <c r="B8" s="19" t="s">
        <v>23</v>
      </c>
      <c r="C8" s="19" t="s">
        <v>26</v>
      </c>
      <c r="D8" s="20" t="s">
        <v>27</v>
      </c>
      <c r="E8" s="20"/>
      <c r="F8" s="21">
        <f>'10 1 2017'!F8*1.015</f>
        <v>49.001216736407358</v>
      </c>
      <c r="G8" s="21">
        <f>'10 1 2017'!G8*1.015</f>
        <v>50.951356439131395</v>
      </c>
      <c r="H8" s="21">
        <f>'10 1 2017'!H8*1.015</f>
        <v>52.993704582280621</v>
      </c>
      <c r="I8" s="21"/>
      <c r="J8" s="21"/>
      <c r="K8" s="21"/>
      <c r="L8" s="21"/>
      <c r="M8" s="25"/>
    </row>
    <row r="9" spans="1:13" x14ac:dyDescent="0.3">
      <c r="A9" s="23" t="s">
        <v>28</v>
      </c>
      <c r="B9" s="19" t="s">
        <v>23</v>
      </c>
      <c r="C9" s="19" t="s">
        <v>26</v>
      </c>
      <c r="D9" s="20" t="s">
        <v>29</v>
      </c>
      <c r="E9" s="20"/>
      <c r="F9" s="21">
        <f>'10 1 2017'!F9*1.015</f>
        <v>49.001216736407358</v>
      </c>
      <c r="G9" s="21">
        <f>'10 1 2017'!G9*1.015</f>
        <v>50.951356439131395</v>
      </c>
      <c r="H9" s="21">
        <f>'10 1 2017'!H9*1.015</f>
        <v>52.993704582280621</v>
      </c>
      <c r="I9" s="21"/>
      <c r="J9" s="21"/>
      <c r="K9" s="21"/>
      <c r="L9" s="21"/>
      <c r="M9" s="25"/>
    </row>
    <row r="10" spans="1:13" x14ac:dyDescent="0.3">
      <c r="A10" s="18" t="s">
        <v>30</v>
      </c>
      <c r="B10" s="19" t="s">
        <v>23</v>
      </c>
      <c r="C10" s="19" t="s">
        <v>26</v>
      </c>
      <c r="D10" s="20" t="s">
        <v>31</v>
      </c>
      <c r="E10" s="20"/>
      <c r="F10" s="21">
        <f>'10 1 2017'!F10*1.015</f>
        <v>49.001216736407358</v>
      </c>
      <c r="G10" s="21">
        <f>'10 1 2017'!G10*1.015</f>
        <v>50.951356439131395</v>
      </c>
      <c r="H10" s="21">
        <f>'10 1 2017'!H10*1.015</f>
        <v>52.993704582280621</v>
      </c>
      <c r="I10" s="21"/>
      <c r="J10" s="21"/>
      <c r="K10" s="21"/>
      <c r="L10" s="21"/>
      <c r="M10" s="25"/>
    </row>
    <row r="11" spans="1:13" x14ac:dyDescent="0.3">
      <c r="A11" s="18" t="s">
        <v>32</v>
      </c>
      <c r="B11" s="19" t="s">
        <v>23</v>
      </c>
      <c r="C11" s="19" t="s">
        <v>33</v>
      </c>
      <c r="D11" s="20" t="s">
        <v>34</v>
      </c>
      <c r="E11" s="20"/>
      <c r="F11" s="21">
        <f>'10 1 2017'!F11*1.015</f>
        <v>54.588772977098671</v>
      </c>
      <c r="G11" s="21">
        <f>'10 1 2017'!G11*1.015</f>
        <v>56.219623751783203</v>
      </c>
      <c r="H11" s="21">
        <f>'10 1 2017'!H11*1.015</f>
        <v>57.908276832405917</v>
      </c>
      <c r="I11" s="26"/>
      <c r="J11" s="26"/>
      <c r="K11" s="26"/>
      <c r="L11" s="26"/>
      <c r="M11" s="25"/>
    </row>
    <row r="12" spans="1:13" hidden="1" x14ac:dyDescent="0.3">
      <c r="A12" s="27" t="s">
        <v>35</v>
      </c>
      <c r="B12" s="28" t="s">
        <v>23</v>
      </c>
      <c r="C12" s="28" t="s">
        <v>33</v>
      </c>
      <c r="D12" s="27" t="s">
        <v>36</v>
      </c>
      <c r="E12" s="29">
        <v>47.792909345630619</v>
      </c>
      <c r="F12" s="29">
        <v>49.220732302256678</v>
      </c>
      <c r="G12" s="29">
        <v>50.699161642155545</v>
      </c>
      <c r="H12" s="29"/>
      <c r="I12" s="29"/>
      <c r="J12" s="29"/>
      <c r="K12" s="29"/>
      <c r="L12" s="22"/>
    </row>
    <row r="13" spans="1:13" ht="3.75" customHeight="1" x14ac:dyDescent="0.3">
      <c r="A13" s="33"/>
      <c r="B13" s="22"/>
      <c r="C13" s="22"/>
      <c r="D13" s="33"/>
      <c r="E13" s="26"/>
      <c r="F13" s="26"/>
      <c r="G13" s="26"/>
      <c r="H13" s="26"/>
      <c r="I13" s="26"/>
      <c r="J13" s="26"/>
      <c r="K13" s="26"/>
      <c r="L13" s="22"/>
    </row>
    <row r="14" spans="1:13" ht="62.25" customHeight="1" x14ac:dyDescent="0.3">
      <c r="A14" s="33"/>
      <c r="B14" s="22"/>
      <c r="C14" s="22"/>
      <c r="D14" s="34" t="s">
        <v>37</v>
      </c>
      <c r="E14" s="34" t="s">
        <v>38</v>
      </c>
      <c r="F14" s="34" t="s">
        <v>39</v>
      </c>
      <c r="G14" s="34" t="s">
        <v>40</v>
      </c>
      <c r="H14" s="104"/>
      <c r="I14" s="104"/>
      <c r="J14" s="104"/>
      <c r="K14" s="104"/>
      <c r="L14" s="22"/>
    </row>
    <row r="15" spans="1:13" ht="27.6" x14ac:dyDescent="0.3">
      <c r="A15" s="12" t="s">
        <v>2</v>
      </c>
      <c r="B15" s="13" t="s">
        <v>3</v>
      </c>
      <c r="C15" s="12" t="s">
        <v>4</v>
      </c>
      <c r="D15" s="14" t="s">
        <v>5</v>
      </c>
      <c r="E15" s="15" t="s">
        <v>41</v>
      </c>
      <c r="F15" s="15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26"/>
      <c r="M15" s="22"/>
    </row>
    <row r="16" spans="1:13" x14ac:dyDescent="0.3">
      <c r="A16" s="33" t="s">
        <v>91</v>
      </c>
      <c r="B16" s="22" t="s">
        <v>14</v>
      </c>
      <c r="C16" s="22" t="s">
        <v>92</v>
      </c>
      <c r="D16" s="33" t="s">
        <v>93</v>
      </c>
      <c r="E16" s="21">
        <f>'10 1 2017'!E16*1.015</f>
        <v>30.229890358073899</v>
      </c>
      <c r="F16" s="21">
        <f>'10 1 2017'!F16*1.015</f>
        <v>31.440958044891314</v>
      </c>
      <c r="G16" s="21">
        <f>'10 1 2017'!G16*1.015</f>
        <v>32.360087656185819</v>
      </c>
      <c r="H16" s="21">
        <f>'10 1 2017'!H16*1.015</f>
        <v>33.328217818444813</v>
      </c>
      <c r="I16" s="21">
        <f>'10 1 2017'!I16*1.015</f>
        <v>34.994837210542059</v>
      </c>
      <c r="J16" s="21">
        <f>'10 1 2017'!J16*1.015</f>
        <v>36.744857072635803</v>
      </c>
      <c r="K16" s="21">
        <f>'10 1 2017'!K16*1.015</f>
        <v>38.964451858208356</v>
      </c>
      <c r="L16" s="26"/>
      <c r="M16" s="22"/>
    </row>
    <row r="17" spans="1:12" ht="3.75" customHeight="1" x14ac:dyDescent="0.3">
      <c r="A17" s="33"/>
      <c r="B17" s="22"/>
      <c r="C17" s="22"/>
      <c r="D17" s="33"/>
      <c r="E17" s="26"/>
      <c r="F17" s="26"/>
      <c r="G17" s="26"/>
      <c r="H17" s="26"/>
      <c r="I17" s="26"/>
      <c r="J17" s="26"/>
      <c r="K17" s="26"/>
      <c r="L17" s="22"/>
    </row>
    <row r="19" spans="1:12" x14ac:dyDescent="0.3">
      <c r="A19" s="35" t="s">
        <v>42</v>
      </c>
      <c r="B19" s="22"/>
      <c r="C19" s="22"/>
      <c r="D19" s="33"/>
      <c r="E19" s="33"/>
      <c r="F19" s="33"/>
      <c r="G19" s="33"/>
      <c r="I19" s="33"/>
      <c r="J19" s="36"/>
      <c r="K19" s="36"/>
      <c r="L19" s="36"/>
    </row>
    <row r="20" spans="1:12" x14ac:dyDescent="0.3">
      <c r="A20" s="21">
        <f>'10 1 2017'!A20*1.015</f>
        <v>0.22570424223482111</v>
      </c>
      <c r="B20" s="37" t="s">
        <v>43</v>
      </c>
    </row>
    <row r="21" spans="1:12" x14ac:dyDescent="0.3">
      <c r="A21" s="21">
        <f>'10 1 2017'!A21*1.015</f>
        <v>0.31942655257745112</v>
      </c>
      <c r="B21" s="37" t="s">
        <v>44</v>
      </c>
    </row>
    <row r="22" spans="1:12" x14ac:dyDescent="0.3">
      <c r="A22" s="21">
        <f>'10 1 2017'!A22*1.015</f>
        <v>0.41314886292008118</v>
      </c>
      <c r="B22" s="37" t="s">
        <v>45</v>
      </c>
    </row>
    <row r="23" spans="1:12" x14ac:dyDescent="0.3">
      <c r="A23" s="21">
        <f>'10 1 2017'!A23*1.015</f>
        <v>0.50687117326271125</v>
      </c>
      <c r="B23" s="37" t="s">
        <v>46</v>
      </c>
    </row>
    <row r="24" spans="1:12" x14ac:dyDescent="0.3">
      <c r="A24" s="21">
        <f>'10 1 2017'!A24*1.015</f>
        <v>0.60059348360534115</v>
      </c>
      <c r="B24" s="37" t="s">
        <v>47</v>
      </c>
      <c r="D24" s="25"/>
      <c r="E24" s="25"/>
    </row>
    <row r="25" spans="1:12" x14ac:dyDescent="0.3">
      <c r="A25" s="21">
        <f>'10 1 2017'!A25*1.015</f>
        <v>1.8403290838952755</v>
      </c>
      <c r="B25" s="37" t="s">
        <v>48</v>
      </c>
      <c r="C25" s="37"/>
      <c r="D25" s="25"/>
      <c r="E25" s="25"/>
      <c r="F25" s="23"/>
      <c r="G25" s="38"/>
      <c r="L25" s="23"/>
    </row>
    <row r="26" spans="1:12" x14ac:dyDescent="0.3">
      <c r="A26" s="21">
        <f>'10 1 2017'!A26*1.015</f>
        <v>1.9340513942379054</v>
      </c>
      <c r="B26" s="39" t="s">
        <v>49</v>
      </c>
      <c r="D26" s="25"/>
      <c r="E26" s="25"/>
    </row>
    <row r="27" spans="1:12" x14ac:dyDescent="0.3">
      <c r="A27" s="21">
        <f>'10 1 2017'!A27*1.015</f>
        <v>2.0277737045805355</v>
      </c>
      <c r="B27" s="37" t="s">
        <v>50</v>
      </c>
    </row>
    <row r="28" spans="1:12" x14ac:dyDescent="0.3">
      <c r="A28" s="21">
        <f>'10 1 2017'!A28*1.015</f>
        <v>2.5990015524012109</v>
      </c>
      <c r="B28" s="37" t="s">
        <v>51</v>
      </c>
      <c r="D28" s="25"/>
      <c r="E28" s="25"/>
      <c r="F28" s="40"/>
    </row>
    <row r="29" spans="1:12" x14ac:dyDescent="0.3">
      <c r="A29" s="21">
        <f>'10 1 2017'!A29*1.015</f>
        <v>2.6927238627438395</v>
      </c>
      <c r="B29" s="37" t="s">
        <v>52</v>
      </c>
      <c r="D29" s="25"/>
      <c r="E29" s="25"/>
      <c r="F29" s="40"/>
    </row>
    <row r="30" spans="1:12" x14ac:dyDescent="0.3">
      <c r="A30" s="21">
        <f>'10 1 2017'!A30*1.015</f>
        <v>2.7864461730864689</v>
      </c>
      <c r="B30" s="37" t="s">
        <v>53</v>
      </c>
      <c r="E30" s="25"/>
      <c r="F30" s="40"/>
      <c r="J30" s="41"/>
    </row>
    <row r="31" spans="1:12" x14ac:dyDescent="0.3">
      <c r="A31" s="21">
        <f>'10 1 2017'!A31*1.015</f>
        <v>2.8801684834291001</v>
      </c>
      <c r="B31" s="37" t="s">
        <v>54</v>
      </c>
      <c r="E31" s="25"/>
      <c r="F31" s="40"/>
      <c r="G31" s="23"/>
      <c r="J31" s="41"/>
    </row>
    <row r="32" spans="1:12" x14ac:dyDescent="0.3">
      <c r="A32" s="21">
        <f>'10 1 2017'!A32*1.015</f>
        <v>2.9738907937717292</v>
      </c>
      <c r="B32" s="37" t="s">
        <v>55</v>
      </c>
      <c r="C32" s="22"/>
      <c r="E32" s="25"/>
      <c r="F32" s="40"/>
      <c r="G32" s="23"/>
    </row>
    <row r="33" spans="1:18" x14ac:dyDescent="0.3">
      <c r="A33" s="21">
        <f>'10 1 2017'!A33*1.015</f>
        <v>3.7361208565836201</v>
      </c>
      <c r="B33" s="37" t="s">
        <v>56</v>
      </c>
      <c r="D33" s="33"/>
      <c r="E33" s="25"/>
      <c r="F33" s="40"/>
      <c r="G33" s="23"/>
      <c r="J33" s="41"/>
    </row>
    <row r="34" spans="1:18" x14ac:dyDescent="0.3">
      <c r="A34" s="21">
        <f>'10 1 2017'!A34*1.015</f>
        <v>3.8298431669262514</v>
      </c>
      <c r="B34" s="37" t="s">
        <v>57</v>
      </c>
      <c r="E34" s="33"/>
      <c r="F34" s="40"/>
      <c r="G34" s="33"/>
      <c r="J34" s="41"/>
    </row>
    <row r="35" spans="1:18" x14ac:dyDescent="0.3">
      <c r="A35" s="21">
        <f>'10 1 2017'!A35*1.015</f>
        <v>3.9235654772688808</v>
      </c>
      <c r="B35" s="37" t="s">
        <v>58</v>
      </c>
      <c r="E35" s="25"/>
    </row>
    <row r="36" spans="1:18" x14ac:dyDescent="0.3">
      <c r="A36" s="21">
        <f>'10 1 2017'!A36*1.015</f>
        <v>4.0172877876115107</v>
      </c>
      <c r="B36" s="37" t="s">
        <v>59</v>
      </c>
      <c r="E36" s="25"/>
      <c r="J36" s="41"/>
    </row>
    <row r="37" spans="1:18" x14ac:dyDescent="0.3">
      <c r="A37" s="21">
        <f>'10 1 2017'!A37*1.015</f>
        <v>4.1110100979541402</v>
      </c>
      <c r="B37" s="37" t="s">
        <v>60</v>
      </c>
      <c r="E37" s="25"/>
      <c r="J37" s="41"/>
    </row>
    <row r="38" spans="1:18" x14ac:dyDescent="0.3">
      <c r="A38" s="21">
        <f>'10 1 2017'!A38*1.015</f>
        <v>4.4912357307835977</v>
      </c>
      <c r="B38" s="37" t="s">
        <v>61</v>
      </c>
      <c r="E38" s="25"/>
      <c r="I38" s="42">
        <v>1.2450000000000001</v>
      </c>
      <c r="J38" s="42">
        <v>1.2636749999999999</v>
      </c>
    </row>
    <row r="39" spans="1:18" x14ac:dyDescent="0.3">
      <c r="A39" s="21">
        <f>'10 1 2017'!A39*1.015</f>
        <v>4.5986401056289417</v>
      </c>
      <c r="B39" s="37" t="s">
        <v>62</v>
      </c>
      <c r="E39" s="25"/>
      <c r="J39" s="41"/>
      <c r="L39" s="22"/>
      <c r="M39" s="33"/>
    </row>
    <row r="40" spans="1:18" s="33" customFormat="1" x14ac:dyDescent="0.3">
      <c r="B40" s="22"/>
      <c r="C40" s="22"/>
      <c r="F40" s="22"/>
      <c r="G40" s="22"/>
      <c r="H40" s="22"/>
      <c r="I40" s="22"/>
      <c r="J40" s="41"/>
      <c r="K40" s="25"/>
      <c r="L40" s="25"/>
      <c r="M40" s="23"/>
    </row>
    <row r="41" spans="1:18" x14ac:dyDescent="0.3">
      <c r="A41" s="43" t="s">
        <v>63</v>
      </c>
      <c r="L41" s="22"/>
    </row>
    <row r="42" spans="1:18" x14ac:dyDescent="0.3">
      <c r="A42" s="37" t="s">
        <v>64</v>
      </c>
      <c r="D42" s="37"/>
      <c r="E42" s="37"/>
      <c r="F42" s="37"/>
      <c r="G42" s="37"/>
      <c r="H42" s="37"/>
      <c r="I42" s="37"/>
      <c r="J42" s="37"/>
      <c r="R42" s="44"/>
    </row>
    <row r="43" spans="1:18" x14ac:dyDescent="0.3">
      <c r="A43" s="37" t="s">
        <v>76</v>
      </c>
      <c r="D43" s="37"/>
      <c r="E43" s="37"/>
      <c r="F43" s="37"/>
      <c r="G43" s="37"/>
      <c r="H43" s="37"/>
      <c r="I43" s="37"/>
      <c r="J43" s="37"/>
      <c r="R43" s="44"/>
    </row>
    <row r="44" spans="1:18" x14ac:dyDescent="0.3">
      <c r="A44" s="21">
        <f>'10 1 2017'!A44*1.015</f>
        <v>1.4726937867517611</v>
      </c>
      <c r="B44" s="37" t="s">
        <v>68</v>
      </c>
      <c r="D44" s="37"/>
      <c r="E44" s="37"/>
      <c r="F44" s="37"/>
      <c r="G44" s="37"/>
      <c r="H44" s="37"/>
      <c r="I44" s="37"/>
      <c r="J44" s="37"/>
    </row>
    <row r="45" spans="1:18" x14ac:dyDescent="0.3">
      <c r="D45" s="37"/>
      <c r="E45" s="37"/>
      <c r="F45" s="37"/>
      <c r="G45" s="37"/>
      <c r="H45" s="37"/>
      <c r="I45" s="37"/>
      <c r="J45" s="37"/>
    </row>
  </sheetData>
  <sheetProtection sheet="1" objects="1" scenarios="1"/>
  <mergeCells count="1">
    <mergeCell ref="H14:K14"/>
  </mergeCells>
  <pageMargins left="1" right="0.25" top="1" bottom="0.5" header="0.5" footer="0.5"/>
  <pageSetup scale="8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34</vt:i4>
      </vt:variant>
    </vt:vector>
  </HeadingPairs>
  <TitlesOfParts>
    <vt:vector size="58" baseType="lpstr">
      <vt:lpstr>10 1 2014 is BASE</vt:lpstr>
      <vt:lpstr>1 1 2015</vt:lpstr>
      <vt:lpstr>1 1 2016</vt:lpstr>
      <vt:lpstr>7 1 2016 </vt:lpstr>
      <vt:lpstr>11 1 2016 </vt:lpstr>
      <vt:lpstr>1 1 2017</vt:lpstr>
      <vt:lpstr>7 1 2017</vt:lpstr>
      <vt:lpstr>10 1 2017</vt:lpstr>
      <vt:lpstr>1 1 2018</vt:lpstr>
      <vt:lpstr>7 1 2018</vt:lpstr>
      <vt:lpstr>10 1 2018</vt:lpstr>
      <vt:lpstr>1 1 2019</vt:lpstr>
      <vt:lpstr>July 2019</vt:lpstr>
      <vt:lpstr>January 2020</vt:lpstr>
      <vt:lpstr>January 2021</vt:lpstr>
      <vt:lpstr>January 2022</vt:lpstr>
      <vt:lpstr>December 2022</vt:lpstr>
      <vt:lpstr>January 2023</vt:lpstr>
      <vt:lpstr>July 2023</vt:lpstr>
      <vt:lpstr>January 2024</vt:lpstr>
      <vt:lpstr>July 2024</vt:lpstr>
      <vt:lpstr>January 2025</vt:lpstr>
      <vt:lpstr>July 2025</vt:lpstr>
      <vt:lpstr>Notes</vt:lpstr>
      <vt:lpstr>DataDec2022</vt:lpstr>
      <vt:lpstr>DataJan2020</vt:lpstr>
      <vt:lpstr>DataJan2021</vt:lpstr>
      <vt:lpstr>DataJan2022</vt:lpstr>
      <vt:lpstr>DataJan2023</vt:lpstr>
      <vt:lpstr>DataJan2024</vt:lpstr>
      <vt:lpstr>DataJan2025</vt:lpstr>
      <vt:lpstr>DataJul2023</vt:lpstr>
      <vt:lpstr>DataJul2024</vt:lpstr>
      <vt:lpstr>DataJuly2019</vt:lpstr>
      <vt:lpstr>MktAdjDec2022</vt:lpstr>
      <vt:lpstr>MktAdjJan2022</vt:lpstr>
      <vt:lpstr>PercIncrDec2022</vt:lpstr>
      <vt:lpstr>PercIncrJan2020</vt:lpstr>
      <vt:lpstr>PercIncrJan2021</vt:lpstr>
      <vt:lpstr>PercIncrJan2022</vt:lpstr>
      <vt:lpstr>PercIncrJan2023</vt:lpstr>
      <vt:lpstr>PercIncrJan2024</vt:lpstr>
      <vt:lpstr>PercIncrJan2025</vt:lpstr>
      <vt:lpstr>PercIncrJul2023</vt:lpstr>
      <vt:lpstr>PercIncrJul2024</vt:lpstr>
      <vt:lpstr>PercIncrJul2025</vt:lpstr>
      <vt:lpstr>'1 1 2015'!Print_Area</vt:lpstr>
      <vt:lpstr>'1 1 2016'!Print_Area</vt:lpstr>
      <vt:lpstr>'1 1 2017'!Print_Area</vt:lpstr>
      <vt:lpstr>'1 1 2018'!Print_Area</vt:lpstr>
      <vt:lpstr>'1 1 2019'!Print_Area</vt:lpstr>
      <vt:lpstr>'10 1 2014 is BASE'!Print_Area</vt:lpstr>
      <vt:lpstr>'10 1 2017'!Print_Area</vt:lpstr>
      <vt:lpstr>'10 1 2018'!Print_Area</vt:lpstr>
      <vt:lpstr>'11 1 2016 '!Print_Area</vt:lpstr>
      <vt:lpstr>'7 1 2016 '!Print_Area</vt:lpstr>
      <vt:lpstr>'7 1 2017'!Print_Area</vt:lpstr>
      <vt:lpstr>'7 1 2018'!Print_Area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Howatt, Erick S</cp:lastModifiedBy>
  <cp:lastPrinted>2024-12-11T20:58:16Z</cp:lastPrinted>
  <dcterms:created xsi:type="dcterms:W3CDTF">2016-10-24T19:49:47Z</dcterms:created>
  <dcterms:modified xsi:type="dcterms:W3CDTF">2025-07-29T19:56:31Z</dcterms:modified>
</cp:coreProperties>
</file>